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 Brown\Desktop\"/>
    </mc:Choice>
  </mc:AlternateContent>
  <xr:revisionPtr revIDLastSave="0" documentId="8_{DCB5B32F-7180-4944-ABA8-FCFF486E9F1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dget vs. Actuals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1" i="1" l="1"/>
  <c r="AE31" i="1"/>
  <c r="AF31" i="1"/>
  <c r="AG31" i="1"/>
  <c r="AH31" i="1"/>
  <c r="AI31" i="1"/>
  <c r="AM14" i="1" l="1"/>
  <c r="AL14" i="1"/>
  <c r="AM19" i="1"/>
  <c r="AL19" i="1"/>
  <c r="AM18" i="1"/>
  <c r="AM16" i="1"/>
  <c r="AM15" i="1"/>
  <c r="AM13" i="1"/>
  <c r="AM9" i="1"/>
  <c r="AM17" i="1" l="1"/>
  <c r="AM10" i="1"/>
  <c r="AM11" i="1"/>
  <c r="AL9" i="1"/>
  <c r="AL15" i="1" l="1"/>
  <c r="AL17" i="1"/>
  <c r="AL16" i="1"/>
  <c r="AL40" i="1" s="1"/>
  <c r="AL13" i="1"/>
  <c r="AL18" i="1"/>
  <c r="AL12" i="1"/>
  <c r="AM12" i="1" s="1"/>
  <c r="AM31" i="1" s="1"/>
  <c r="AM8" i="1" s="1"/>
  <c r="AL11" i="1"/>
  <c r="AL10" i="1"/>
  <c r="AL36" i="1" l="1"/>
  <c r="AL31" i="1"/>
  <c r="AL8" i="1" s="1"/>
  <c r="AL39" i="1" l="1"/>
  <c r="AL38" i="1"/>
  <c r="AL37" i="1"/>
  <c r="AL35" i="1"/>
  <c r="AK31" i="1"/>
  <c r="AL41" i="1" l="1"/>
  <c r="AL42" i="1" s="1"/>
</calcChain>
</file>

<file path=xl/sharedStrings.xml><?xml version="1.0" encoding="utf-8"?>
<sst xmlns="http://schemas.openxmlformats.org/spreadsheetml/2006/main" count="147" uniqueCount="80">
  <si>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</si>
  <si>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</si>
  <si>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</si>
  <si>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</si>
  <si>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</si>
  <si>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</si>
  <si>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</si>
  <si>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</si>
  <si>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Total</t>
  </si>
  <si>
    <t>Actual</t>
  </si>
  <si>
    <t>Budget</t>
  </si>
  <si>
    <t>over Budget</t>
  </si>
  <si>
    <t>% of Budget</t>
  </si>
  <si>
    <t>Total Revenue</t>
  </si>
  <si>
    <t>Gross Profit</t>
  </si>
  <si>
    <t xml:space="preserve">   Total 5000-00 Wage Expense</t>
  </si>
  <si>
    <t xml:space="preserve">   Total 5100-00 Social Security Expense</t>
  </si>
  <si>
    <t xml:space="preserve">   Total 5200-00 Medicare Expense</t>
  </si>
  <si>
    <t xml:space="preserve">   Total 5300-00 UIA Expense</t>
  </si>
  <si>
    <t xml:space="preserve">   Total 5400-00 Dental Insurance</t>
  </si>
  <si>
    <t xml:space="preserve">   Total 5500-00 Health Insurance Expense</t>
  </si>
  <si>
    <t xml:space="preserve">   Total 5600-00 Disability/Life Expense</t>
  </si>
  <si>
    <t xml:space="preserve">   Total 5700-00 Professional Fees</t>
  </si>
  <si>
    <t xml:space="preserve">   Total 5950-00 Retirement</t>
  </si>
  <si>
    <t xml:space="preserve">   Total 6000-00 Rent Expense</t>
  </si>
  <si>
    <t xml:space="preserve">   Total 6100-00 Communications</t>
  </si>
  <si>
    <t xml:space="preserve">   Total 6200-00 Audit</t>
  </si>
  <si>
    <t xml:space="preserve">   Total 6300-00 Insurance</t>
  </si>
  <si>
    <t xml:space="preserve">   Total 6400-00 Postage</t>
  </si>
  <si>
    <t xml:space="preserve">   Total 6600-00 Supplies</t>
  </si>
  <si>
    <t xml:space="preserve">   Total 6700-00 Statewide Data System License</t>
  </si>
  <si>
    <t xml:space="preserve">   Total 6800-00 Accomodations</t>
  </si>
  <si>
    <t xml:space="preserve">   Total 6900-00 Training</t>
  </si>
  <si>
    <t xml:space="preserve">   Total 7000-00 Travel</t>
  </si>
  <si>
    <t xml:space="preserve">   Total 7100-00 Council Meetings</t>
  </si>
  <si>
    <t xml:space="preserve">   Total 7300-00 SPIL Support</t>
  </si>
  <si>
    <t xml:space="preserve">   Total 7900-00 Miscellaneous</t>
  </si>
  <si>
    <t>Total Expenditures</t>
  </si>
  <si>
    <t>Net Operating Revenue</t>
  </si>
  <si>
    <t>Net Revenue</t>
  </si>
  <si>
    <t>Michigan Statewide Independent Living Corp</t>
  </si>
  <si>
    <t/>
  </si>
  <si>
    <t>TOTAL YTD Through May 31, 2021</t>
  </si>
  <si>
    <t>FY 2022 Budget Worksheet</t>
  </si>
  <si>
    <t>Budget 2021</t>
  </si>
  <si>
    <t>FY Budget</t>
  </si>
  <si>
    <t>Salary/Wages</t>
  </si>
  <si>
    <t>Fringe</t>
  </si>
  <si>
    <t>Occupancy</t>
  </si>
  <si>
    <t>Travel</t>
  </si>
  <si>
    <t>Office Supplies</t>
  </si>
  <si>
    <t>Other</t>
  </si>
  <si>
    <t>Category</t>
  </si>
  <si>
    <t>TOTALS</t>
  </si>
  <si>
    <t>Supplies</t>
  </si>
  <si>
    <t>Assumptions</t>
  </si>
  <si>
    <t>at 6.2% of wages</t>
  </si>
  <si>
    <t>at 1.45% of wages</t>
  </si>
  <si>
    <t>Based on current rates</t>
  </si>
  <si>
    <t>Rent at $790 per month (currently $770) plus prime storage of $139 per mo.</t>
  </si>
  <si>
    <t>Assume nominal postage. Amounts were lower in 2021</t>
  </si>
  <si>
    <t>Assume same as 2021</t>
  </si>
  <si>
    <t>Lowered significantly due to not being in office.</t>
  </si>
  <si>
    <t>Dental insurance at $70 per month based on current rates, project 5% increase.</t>
  </si>
  <si>
    <t>Based current run-rate +4%.</t>
  </si>
  <si>
    <t>Assume match of 3% on all salaries</t>
  </si>
  <si>
    <t>Assume same as 2020</t>
  </si>
  <si>
    <t>Audit fee per 3 year contract</t>
  </si>
  <si>
    <t>Leave Budget as it was in 2020</t>
  </si>
  <si>
    <t>Includes background checks, MNA Membership, other miscellaneous</t>
  </si>
  <si>
    <t>Budget 2022 Proposed</t>
  </si>
  <si>
    <t>Cell phones at $200 a month,  and microsoft office 365 $525 a year, Zoom $40 a month, Website/squarespace $250 a year+ $270 AT&amp;T Bill per month and $76 Internet per month, $490 annual userway (ADA web capability)</t>
  </si>
  <si>
    <t>Budget by MRS Category</t>
  </si>
  <si>
    <t>Budget WITHOUT Office Rental</t>
  </si>
  <si>
    <t>2 HSA contributions at max of $3,650. Health Insurance based on new rates for 2021 (included 5.3% increase).</t>
  </si>
  <si>
    <t>3rd iteration</t>
  </si>
  <si>
    <t>Council Meeting planned to be at CIL offices in 2022, costs may be higher than years in the past. Keep at previous years budget</t>
  </si>
  <si>
    <t>Assumed current rates.</t>
  </si>
  <si>
    <t>Updated 8/27/2021</t>
  </si>
  <si>
    <t>Tracy = $25.19 per hour, Steve = $44.58 an hour, based on proposed wage increase in FY 2021 (2% 10/1 and 1% 4/1).  Forecasted 4% increase for raises eff 10/1/21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</si>
</sst>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i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0" xfId="0" applyFont="1" applyAlignment="1"/>
    <xf numFmtId="0" fontId="7" fillId="0" borderId="0" xfId="0" applyFont="1" applyFill="1" applyBorder="1" applyAlignment="1">
      <alignment horizontal="center" wrapText="1"/>
    </xf>
    <xf numFmtId="39" fontId="2" fillId="0" borderId="0" xfId="0" applyNumberFormat="1" applyFont="1" applyAlignment="1">
      <alignment horizontal="left" wrapText="1"/>
    </xf>
    <xf numFmtId="39" fontId="2" fillId="0" borderId="2" xfId="0" applyNumberFormat="1" applyFont="1" applyBorder="1" applyAlignment="1">
      <alignment horizontal="right" wrapText="1"/>
    </xf>
    <xf numFmtId="39" fontId="2" fillId="0" borderId="9" xfId="0" applyNumberFormat="1" applyFont="1" applyBorder="1" applyAlignment="1">
      <alignment horizontal="right" wrapText="1"/>
    </xf>
    <xf numFmtId="39" fontId="2" fillId="0" borderId="3" xfId="0" applyNumberFormat="1" applyFont="1" applyBorder="1" applyAlignment="1">
      <alignment horizontal="right" wrapText="1"/>
    </xf>
    <xf numFmtId="39" fontId="2" fillId="0" borderId="6" xfId="0" applyNumberFormat="1" applyFont="1" applyBorder="1" applyAlignment="1">
      <alignment horizontal="right" wrapText="1"/>
    </xf>
    <xf numFmtId="39" fontId="0" fillId="0" borderId="0" xfId="0" applyNumberFormat="1"/>
    <xf numFmtId="39" fontId="3" fillId="0" borderId="0" xfId="0" applyNumberFormat="1" applyFont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39" fontId="0" fillId="0" borderId="9" xfId="0" applyNumberFormat="1" applyBorder="1"/>
    <xf numFmtId="39" fontId="2" fillId="0" borderId="0" xfId="0" applyNumberFormat="1" applyFont="1" applyAlignment="1">
      <alignment horizontal="left" vertical="center" wrapText="1"/>
    </xf>
    <xf numFmtId="39" fontId="2" fillId="0" borderId="2" xfId="0" applyNumberFormat="1" applyFont="1" applyBorder="1" applyAlignment="1">
      <alignment horizontal="right" vertical="center" wrapText="1"/>
    </xf>
    <xf numFmtId="39" fontId="2" fillId="0" borderId="17" xfId="0" applyNumberFormat="1" applyFont="1" applyBorder="1" applyAlignment="1">
      <alignment horizontal="right" vertical="center" wrapText="1"/>
    </xf>
    <xf numFmtId="39" fontId="2" fillId="0" borderId="18" xfId="0" applyNumberFormat="1" applyFont="1" applyBorder="1" applyAlignment="1">
      <alignment horizontal="right" vertical="center" wrapText="1"/>
    </xf>
    <xf numFmtId="39" fontId="2" fillId="0" borderId="19" xfId="0" applyNumberFormat="1" applyFont="1" applyBorder="1" applyAlignment="1">
      <alignment horizontal="right" vertical="center" wrapText="1"/>
    </xf>
    <xf numFmtId="39" fontId="2" fillId="0" borderId="20" xfId="0" applyNumberFormat="1" applyFont="1" applyBorder="1" applyAlignment="1">
      <alignment horizontal="right" vertical="center" wrapText="1"/>
    </xf>
    <xf numFmtId="39" fontId="0" fillId="0" borderId="18" xfId="0" applyNumberFormat="1" applyBorder="1" applyAlignment="1">
      <alignment vertical="center"/>
    </xf>
    <xf numFmtId="39" fontId="0" fillId="0" borderId="21" xfId="0" applyNumberFormat="1" applyBorder="1" applyAlignment="1">
      <alignment vertical="center" wrapText="1"/>
    </xf>
    <xf numFmtId="3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9" fontId="2" fillId="0" borderId="0" xfId="0" applyNumberFormat="1" applyFont="1" applyBorder="1" applyAlignment="1">
      <alignment horizontal="left" vertical="center" wrapText="1"/>
    </xf>
    <xf numFmtId="39" fontId="2" fillId="0" borderId="0" xfId="0" applyNumberFormat="1" applyFont="1" applyBorder="1" applyAlignment="1">
      <alignment horizontal="right" vertical="center" wrapText="1"/>
    </xf>
    <xf numFmtId="39" fontId="2" fillId="0" borderId="10" xfId="0" applyNumberFormat="1" applyFont="1" applyBorder="1" applyAlignment="1">
      <alignment horizontal="right" vertical="center" wrapText="1"/>
    </xf>
    <xf numFmtId="39" fontId="2" fillId="0" borderId="11" xfId="0" applyNumberFormat="1" applyFont="1" applyBorder="1" applyAlignment="1">
      <alignment horizontal="right" vertical="center" wrapText="1"/>
    </xf>
    <xf numFmtId="39" fontId="2" fillId="0" borderId="3" xfId="0" applyNumberFormat="1" applyFont="1" applyBorder="1" applyAlignment="1">
      <alignment horizontal="right" vertical="center" wrapText="1"/>
    </xf>
    <xf numFmtId="39" fontId="2" fillId="0" borderId="5" xfId="0" applyNumberFormat="1" applyFont="1" applyBorder="1" applyAlignment="1">
      <alignment horizontal="right" vertical="center" wrapText="1"/>
    </xf>
    <xf numFmtId="39" fontId="2" fillId="0" borderId="12" xfId="0" applyNumberFormat="1" applyFont="1" applyBorder="1" applyAlignment="1">
      <alignment horizontal="right" vertical="center" wrapText="1"/>
    </xf>
    <xf numFmtId="39" fontId="2" fillId="0" borderId="13" xfId="0" applyNumberFormat="1" applyFont="1" applyBorder="1" applyAlignment="1">
      <alignment horizontal="right" vertical="center" wrapText="1"/>
    </xf>
    <xf numFmtId="39" fontId="0" fillId="0" borderId="18" xfId="0" applyNumberFormat="1" applyBorder="1" applyAlignment="1">
      <alignment vertical="center" wrapText="1"/>
    </xf>
    <xf numFmtId="3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9" fontId="0" fillId="0" borderId="20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39" fontId="0" fillId="0" borderId="0" xfId="0" applyNumberFormat="1" applyAlignment="1">
      <alignment horizontal="right"/>
    </xf>
    <xf numFmtId="39" fontId="6" fillId="0" borderId="4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right"/>
    </xf>
    <xf numFmtId="39" fontId="6" fillId="2" borderId="23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right"/>
    </xf>
    <xf numFmtId="39" fontId="6" fillId="2" borderId="25" xfId="0" applyNumberFormat="1" applyFont="1" applyFill="1" applyBorder="1" applyAlignment="1">
      <alignment horizontal="right"/>
    </xf>
    <xf numFmtId="39" fontId="6" fillId="2" borderId="23" xfId="0" applyNumberFormat="1" applyFont="1" applyFill="1" applyBorder="1" applyAlignment="1">
      <alignment horizontal="right" vertical="center"/>
    </xf>
    <xf numFmtId="39" fontId="6" fillId="2" borderId="25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39" fontId="8" fillId="0" borderId="0" xfId="0" applyNumberFormat="1" applyFont="1" applyAlignment="1">
      <alignment horizontal="center"/>
    </xf>
    <xf numFmtId="0" fontId="9" fillId="0" borderId="0" xfId="0" applyFont="1" applyAlignment="1"/>
    <xf numFmtId="39" fontId="6" fillId="3" borderId="23" xfId="0" applyNumberFormat="1" applyFont="1" applyFill="1" applyBorder="1" applyAlignment="1">
      <alignment horizontal="right" vertical="center" wrapText="1"/>
    </xf>
    <xf numFmtId="39" fontId="0" fillId="0" borderId="0" xfId="0" applyNumberFormat="1" applyFill="1" applyAlignment="1">
      <alignment vertical="center" wrapText="1"/>
    </xf>
    <xf numFmtId="39" fontId="2" fillId="0" borderId="0" xfId="0" applyNumberFormat="1" applyFont="1" applyFill="1" applyBorder="1" applyAlignment="1">
      <alignment horizontal="left" vertical="center" wrapText="1"/>
    </xf>
    <xf numFmtId="39" fontId="2" fillId="0" borderId="0" xfId="0" applyNumberFormat="1" applyFont="1" applyFill="1" applyBorder="1" applyAlignment="1">
      <alignment horizontal="right" vertical="center" wrapText="1"/>
    </xf>
    <xf numFmtId="39" fontId="2" fillId="0" borderId="17" xfId="0" applyNumberFormat="1" applyFont="1" applyFill="1" applyBorder="1" applyAlignment="1">
      <alignment horizontal="right" vertical="center" wrapText="1"/>
    </xf>
    <xf numFmtId="39" fontId="2" fillId="0" borderId="18" xfId="0" applyNumberFormat="1" applyFont="1" applyFill="1" applyBorder="1" applyAlignment="1">
      <alignment horizontal="right" vertical="center" wrapText="1"/>
    </xf>
    <xf numFmtId="39" fontId="2" fillId="0" borderId="19" xfId="0" applyNumberFormat="1" applyFont="1" applyFill="1" applyBorder="1" applyAlignment="1">
      <alignment horizontal="right" vertical="center" wrapText="1"/>
    </xf>
    <xf numFmtId="39" fontId="2" fillId="0" borderId="20" xfId="0" applyNumberFormat="1" applyFont="1" applyFill="1" applyBorder="1" applyAlignment="1">
      <alignment horizontal="right" vertical="center" wrapText="1"/>
    </xf>
    <xf numFmtId="39" fontId="0" fillId="0" borderId="18" xfId="0" applyNumberFormat="1" applyFill="1" applyBorder="1" applyAlignment="1">
      <alignment vertical="center" wrapText="1"/>
    </xf>
    <xf numFmtId="39" fontId="6" fillId="0" borderId="23" xfId="0" applyNumberFormat="1" applyFont="1" applyFill="1" applyBorder="1" applyAlignment="1">
      <alignment horizontal="right" vertical="center" wrapText="1"/>
    </xf>
    <xf numFmtId="39" fontId="0" fillId="0" borderId="21" xfId="0" applyNumberForma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right"/>
    </xf>
    <xf numFmtId="39" fontId="6" fillId="3" borderId="25" xfId="0" applyNumberFormat="1" applyFont="1" applyFill="1" applyBorder="1" applyAlignment="1">
      <alignment horizontal="right"/>
    </xf>
    <xf numFmtId="39" fontId="6" fillId="3" borderId="2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2"/>
  <sheetViews>
    <sheetView tabSelected="1" zoomScale="95" zoomScaleNormal="95" workbookViewId="0">
      <selection activeCell="AQ9" sqref="AQ9"/>
    </sheetView>
  </sheetViews>
  <sheetFormatPr defaultRowHeight="15" x14ac:dyDescent="0.25"/>
  <cols>
    <col min="1" max="1" width="34.42578125" customWidth="1"/>
    <col min="2" max="3" width="9.42578125" hidden="1" customWidth="1"/>
    <col min="4" max="4" width="11.28515625" hidden="1" customWidth="1"/>
    <col min="5" max="5" width="7.7109375" hidden="1" customWidth="1"/>
    <col min="6" max="7" width="9.42578125" hidden="1" customWidth="1"/>
    <col min="8" max="8" width="11.28515625" hidden="1" customWidth="1"/>
    <col min="9" max="9" width="7.7109375" hidden="1" customWidth="1"/>
    <col min="10" max="11" width="9.42578125" hidden="1" customWidth="1"/>
    <col min="12" max="12" width="10.28515625" hidden="1" customWidth="1"/>
    <col min="13" max="13" width="7.7109375" hidden="1" customWidth="1"/>
    <col min="14" max="15" width="9.42578125" hidden="1" customWidth="1"/>
    <col min="16" max="16" width="10.28515625" hidden="1" customWidth="1"/>
    <col min="17" max="19" width="9.42578125" hidden="1" customWidth="1"/>
    <col min="20" max="20" width="10.28515625" hidden="1" customWidth="1"/>
    <col min="21" max="21" width="7.7109375" hidden="1" customWidth="1"/>
    <col min="22" max="22" width="10.28515625" hidden="1" customWidth="1"/>
    <col min="23" max="23" width="9.42578125" hidden="1" customWidth="1"/>
    <col min="24" max="24" width="10.28515625" hidden="1" customWidth="1"/>
    <col min="25" max="27" width="9.42578125" hidden="1" customWidth="1"/>
    <col min="28" max="28" width="11.28515625" hidden="1" customWidth="1"/>
    <col min="29" max="30" width="10.28515625" hidden="1" customWidth="1"/>
    <col min="31" max="31" width="10.5703125" hidden="1" customWidth="1"/>
    <col min="32" max="32" width="10.28515625" hidden="1" customWidth="1"/>
    <col min="33" max="33" width="7.7109375" hidden="1" customWidth="1"/>
    <col min="34" max="34" width="11.28515625" hidden="1" customWidth="1"/>
    <col min="35" max="35" width="11.7109375" hidden="1" customWidth="1"/>
    <col min="36" max="36" width="11.28515625" hidden="1" customWidth="1"/>
    <col min="37" max="37" width="12.7109375" customWidth="1"/>
    <col min="38" max="39" width="12.42578125" style="40" customWidth="1"/>
    <col min="40" max="40" width="30.5703125" customWidth="1"/>
    <col min="41" max="41" width="11.42578125" customWidth="1"/>
    <col min="43" max="43" width="9.7109375" bestFit="1" customWidth="1"/>
  </cols>
  <sheetData>
    <row r="1" spans="1:43" ht="18" x14ac:dyDescent="0.25">
      <c r="A1" s="7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N1" t="s">
        <v>78</v>
      </c>
    </row>
    <row r="2" spans="1:43" ht="18" x14ac:dyDescent="0.25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3" x14ac:dyDescent="0.25">
      <c r="A3" s="5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43" ht="15.75" thickBot="1" x14ac:dyDescent="0.3"/>
    <row r="5" spans="1:43" ht="40.15" customHeight="1" thickBot="1" x14ac:dyDescent="0.3">
      <c r="A5" s="1"/>
      <c r="B5" s="73" t="s">
        <v>0</v>
      </c>
      <c r="C5" s="74"/>
      <c r="D5" s="74"/>
      <c r="E5" s="74"/>
      <c r="F5" s="73" t="s">
        <v>1</v>
      </c>
      <c r="G5" s="74"/>
      <c r="H5" s="74"/>
      <c r="I5" s="74"/>
      <c r="J5" s="73" t="s">
        <v>2</v>
      </c>
      <c r="K5" s="74"/>
      <c r="L5" s="74"/>
      <c r="M5" s="74"/>
      <c r="N5" s="73" t="s">
        <v>3</v>
      </c>
      <c r="O5" s="74"/>
      <c r="P5" s="74"/>
      <c r="Q5" s="74"/>
      <c r="R5" s="73" t="s">
        <v>4</v>
      </c>
      <c r="S5" s="74"/>
      <c r="T5" s="74"/>
      <c r="U5" s="74"/>
      <c r="V5" s="73" t="s">
        <v>5</v>
      </c>
      <c r="W5" s="74"/>
      <c r="X5" s="74"/>
      <c r="Y5" s="74"/>
      <c r="Z5" s="73" t="s">
        <v>6</v>
      </c>
      <c r="AA5" s="74"/>
      <c r="AB5" s="74"/>
      <c r="AC5" s="74"/>
      <c r="AD5" s="70" t="s">
        <v>7</v>
      </c>
      <c r="AE5" s="71"/>
      <c r="AF5" s="71"/>
      <c r="AG5" s="72"/>
      <c r="AH5" s="70" t="s">
        <v>42</v>
      </c>
      <c r="AI5" s="71"/>
      <c r="AJ5" s="72"/>
      <c r="AK5" s="45" t="s">
        <v>44</v>
      </c>
      <c r="AL5" s="47" t="s">
        <v>70</v>
      </c>
      <c r="AM5" s="66" t="s">
        <v>73</v>
      </c>
      <c r="AN5" s="52" t="s">
        <v>55</v>
      </c>
      <c r="AO5" s="16" t="s">
        <v>52</v>
      </c>
    </row>
    <row r="6" spans="1:43" ht="13.9" customHeight="1" x14ac:dyDescent="0.25">
      <c r="A6" s="1"/>
      <c r="B6" s="2" t="s">
        <v>9</v>
      </c>
      <c r="C6" s="2" t="s">
        <v>10</v>
      </c>
      <c r="D6" s="2" t="s">
        <v>11</v>
      </c>
      <c r="E6" s="2" t="s">
        <v>12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9</v>
      </c>
      <c r="S6" s="2" t="s">
        <v>10</v>
      </c>
      <c r="T6" s="2" t="s">
        <v>11</v>
      </c>
      <c r="U6" s="2" t="s">
        <v>12</v>
      </c>
      <c r="V6" s="2" t="s">
        <v>9</v>
      </c>
      <c r="W6" s="2" t="s">
        <v>10</v>
      </c>
      <c r="X6" s="2" t="s">
        <v>11</v>
      </c>
      <c r="Y6" s="2" t="s">
        <v>12</v>
      </c>
      <c r="Z6" s="2" t="s">
        <v>9</v>
      </c>
      <c r="AA6" s="2" t="s">
        <v>10</v>
      </c>
      <c r="AB6" s="2" t="s">
        <v>11</v>
      </c>
      <c r="AC6" s="2" t="s">
        <v>12</v>
      </c>
      <c r="AD6" s="5" t="s">
        <v>9</v>
      </c>
      <c r="AE6" s="2" t="s">
        <v>10</v>
      </c>
      <c r="AF6" s="2" t="s">
        <v>11</v>
      </c>
      <c r="AG6" s="6" t="s">
        <v>12</v>
      </c>
      <c r="AH6" s="5" t="s">
        <v>9</v>
      </c>
      <c r="AI6" s="2" t="s">
        <v>10</v>
      </c>
      <c r="AJ6" s="2" t="s">
        <v>11</v>
      </c>
      <c r="AK6" s="46" t="s">
        <v>45</v>
      </c>
      <c r="AL6" s="48"/>
      <c r="AM6" s="67"/>
      <c r="AO6" s="8"/>
    </row>
    <row r="7" spans="1:43" x14ac:dyDescent="0.25">
      <c r="A7" s="9" t="s">
        <v>13</v>
      </c>
      <c r="B7" s="10">
        <v>14131.830000000002</v>
      </c>
      <c r="C7" s="10">
        <v>29186.6</v>
      </c>
      <c r="D7" s="10">
        <v>-15054.769999999997</v>
      </c>
      <c r="E7" s="10">
        <v>0.48418897713334208</v>
      </c>
      <c r="F7" s="10">
        <v>18140.880000000005</v>
      </c>
      <c r="G7" s="10">
        <v>29186.6</v>
      </c>
      <c r="H7" s="10">
        <v>-11045.719999999994</v>
      </c>
      <c r="I7" s="10">
        <v>0.62154824474245052</v>
      </c>
      <c r="J7" s="10">
        <v>25653.179999999997</v>
      </c>
      <c r="K7" s="10">
        <v>29186.6</v>
      </c>
      <c r="L7" s="10">
        <v>-3533.4200000000019</v>
      </c>
      <c r="M7" s="10">
        <v>0.87893690940363034</v>
      </c>
      <c r="N7" s="10">
        <v>26842.44</v>
      </c>
      <c r="O7" s="10">
        <v>29186.6</v>
      </c>
      <c r="P7" s="10">
        <v>-2344.16</v>
      </c>
      <c r="Q7" s="10">
        <v>0.91968369046069087</v>
      </c>
      <c r="R7" s="10">
        <v>19216.63</v>
      </c>
      <c r="S7" s="10">
        <v>29186.6</v>
      </c>
      <c r="T7" s="10">
        <v>-9969.9699999999975</v>
      </c>
      <c r="U7" s="10">
        <v>0.6584059123022209</v>
      </c>
      <c r="V7" s="10">
        <v>19301.009999999998</v>
      </c>
      <c r="W7" s="10">
        <v>29186.6</v>
      </c>
      <c r="X7" s="10">
        <v>-9885.59</v>
      </c>
      <c r="Y7" s="10">
        <v>0.66129696504560309</v>
      </c>
      <c r="Z7" s="10">
        <v>16106.890000000001</v>
      </c>
      <c r="AA7" s="10">
        <v>29186.6</v>
      </c>
      <c r="AB7" s="10">
        <v>-13079.709999999997</v>
      </c>
      <c r="AC7" s="10">
        <v>0.55185907231400722</v>
      </c>
      <c r="AD7" s="11">
        <v>20588.820000000003</v>
      </c>
      <c r="AE7" s="12">
        <v>29186.6</v>
      </c>
      <c r="AF7" s="12">
        <v>-8597.7799999999952</v>
      </c>
      <c r="AG7" s="13">
        <v>0.70542029561511121</v>
      </c>
      <c r="AH7" s="11">
        <v>159981.68000000002</v>
      </c>
      <c r="AI7" s="12">
        <v>233492.80000000002</v>
      </c>
      <c r="AJ7" s="13">
        <v>-73511.12</v>
      </c>
      <c r="AK7" s="14">
        <v>350239</v>
      </c>
      <c r="AL7" s="49"/>
      <c r="AM7" s="68"/>
      <c r="AN7" s="14"/>
      <c r="AO7" s="14"/>
      <c r="AP7" s="14"/>
      <c r="AQ7" s="14"/>
    </row>
    <row r="8" spans="1:43" x14ac:dyDescent="0.25">
      <c r="A8" s="9" t="s">
        <v>14</v>
      </c>
      <c r="B8" s="10">
        <v>14131.830000000002</v>
      </c>
      <c r="C8" s="10">
        <v>29186.6</v>
      </c>
      <c r="D8" s="10">
        <v>-15054.769999999997</v>
      </c>
      <c r="E8" s="10">
        <v>0.48418897713334208</v>
      </c>
      <c r="F8" s="10">
        <v>18140.880000000005</v>
      </c>
      <c r="G8" s="10">
        <v>29186.6</v>
      </c>
      <c r="H8" s="10">
        <v>-11045.719999999994</v>
      </c>
      <c r="I8" s="10">
        <v>0.62154824474245052</v>
      </c>
      <c r="J8" s="10">
        <v>25653.179999999997</v>
      </c>
      <c r="K8" s="10">
        <v>29186.6</v>
      </c>
      <c r="L8" s="10">
        <v>-3533.4200000000019</v>
      </c>
      <c r="M8" s="10">
        <v>0.87893690940363034</v>
      </c>
      <c r="N8" s="10">
        <v>26842.44</v>
      </c>
      <c r="O8" s="10">
        <v>29186.6</v>
      </c>
      <c r="P8" s="10">
        <v>-2344.16</v>
      </c>
      <c r="Q8" s="10">
        <v>0.91968369046069087</v>
      </c>
      <c r="R8" s="10">
        <v>19216.63</v>
      </c>
      <c r="S8" s="10">
        <v>29186.6</v>
      </c>
      <c r="T8" s="10">
        <v>-9969.9699999999975</v>
      </c>
      <c r="U8" s="10">
        <v>0.6584059123022209</v>
      </c>
      <c r="V8" s="10">
        <v>19301.009999999998</v>
      </c>
      <c r="W8" s="10">
        <v>29186.6</v>
      </c>
      <c r="X8" s="10">
        <v>-9885.59</v>
      </c>
      <c r="Y8" s="10">
        <v>0.66129696504560309</v>
      </c>
      <c r="Z8" s="10">
        <v>16106.890000000001</v>
      </c>
      <c r="AA8" s="10">
        <v>29186.6</v>
      </c>
      <c r="AB8" s="10">
        <v>-13079.709999999997</v>
      </c>
      <c r="AC8" s="10">
        <v>0.55185907231400722</v>
      </c>
      <c r="AD8" s="11">
        <v>20588.820000000003</v>
      </c>
      <c r="AE8" s="12">
        <v>29186.6</v>
      </c>
      <c r="AF8" s="12">
        <v>-8597.7799999999952</v>
      </c>
      <c r="AG8" s="13">
        <v>0.70542029561511121</v>
      </c>
      <c r="AH8" s="11">
        <v>159981.68000000002</v>
      </c>
      <c r="AI8" s="12">
        <v>233492.80000000002</v>
      </c>
      <c r="AJ8" s="13">
        <v>-73511.12</v>
      </c>
      <c r="AK8" s="17">
        <v>350239</v>
      </c>
      <c r="AL8" s="49">
        <f>AL31</f>
        <v>376363.96086399996</v>
      </c>
      <c r="AM8" s="68">
        <f>AM31</f>
        <v>365971.96086399996</v>
      </c>
      <c r="AN8" s="14"/>
      <c r="AO8" s="14"/>
      <c r="AP8" s="14"/>
      <c r="AQ8" s="14"/>
    </row>
    <row r="9" spans="1:43" s="27" customFormat="1" ht="90" x14ac:dyDescent="0.25">
      <c r="A9" s="18" t="s">
        <v>15</v>
      </c>
      <c r="B9" s="19">
        <v>6501.119999999999</v>
      </c>
      <c r="C9" s="19">
        <v>11833.509999999998</v>
      </c>
      <c r="D9" s="19">
        <v>-5332.3899999999994</v>
      </c>
      <c r="E9" s="19">
        <v>0.54938222049079266</v>
      </c>
      <c r="F9" s="19">
        <v>10835.2</v>
      </c>
      <c r="G9" s="19">
        <v>11833.509999999998</v>
      </c>
      <c r="H9" s="19">
        <v>-998.30999999999767</v>
      </c>
      <c r="I9" s="19">
        <v>0.91563703415132136</v>
      </c>
      <c r="J9" s="19">
        <v>16252.8</v>
      </c>
      <c r="K9" s="19">
        <v>11833.509999999998</v>
      </c>
      <c r="L9" s="19">
        <v>4419.2900000000009</v>
      </c>
      <c r="M9" s="19">
        <v>1.3734555512269817</v>
      </c>
      <c r="N9" s="19">
        <v>10835.2</v>
      </c>
      <c r="O9" s="19">
        <v>11833.509999999998</v>
      </c>
      <c r="P9" s="19">
        <v>-998.30999999999767</v>
      </c>
      <c r="Q9" s="19">
        <v>0.91563703415132136</v>
      </c>
      <c r="R9" s="19">
        <v>10835.2</v>
      </c>
      <c r="S9" s="19">
        <v>11833.509999999998</v>
      </c>
      <c r="T9" s="19">
        <v>-998.30999999999767</v>
      </c>
      <c r="U9" s="19">
        <v>0.91563703415132136</v>
      </c>
      <c r="V9" s="19">
        <v>10835.2</v>
      </c>
      <c r="W9" s="19">
        <v>11833.509999999998</v>
      </c>
      <c r="X9" s="19">
        <v>-998.30999999999767</v>
      </c>
      <c r="Y9" s="19">
        <v>0.91563703415132136</v>
      </c>
      <c r="Z9" s="19">
        <v>10835.2</v>
      </c>
      <c r="AA9" s="19">
        <v>11833.509999999998</v>
      </c>
      <c r="AB9" s="19">
        <v>-998.30999999999767</v>
      </c>
      <c r="AC9" s="19">
        <v>0.91563703415132136</v>
      </c>
      <c r="AD9" s="20">
        <v>10836.1</v>
      </c>
      <c r="AE9" s="21">
        <v>11833.509999999998</v>
      </c>
      <c r="AF9" s="21">
        <v>-997.40999999999804</v>
      </c>
      <c r="AG9" s="22">
        <v>0.91571308935387741</v>
      </c>
      <c r="AH9" s="23">
        <v>87766.01999999999</v>
      </c>
      <c r="AI9" s="21">
        <v>94668.079999999973</v>
      </c>
      <c r="AJ9" s="22">
        <v>-6902.0599999999831</v>
      </c>
      <c r="AK9" s="24">
        <v>142002</v>
      </c>
      <c r="AL9" s="50">
        <f>(2080*25.19)+(2080*44.58)*1.04</f>
        <v>148830.65599999999</v>
      </c>
      <c r="AM9" s="69">
        <f>(2080*25.19)+(2080*44.58)*1.04</f>
        <v>148830.65599999999</v>
      </c>
      <c r="AN9" s="25" t="s">
        <v>79</v>
      </c>
      <c r="AO9" s="26" t="s">
        <v>46</v>
      </c>
      <c r="AP9" s="26"/>
      <c r="AQ9" s="26"/>
    </row>
    <row r="10" spans="1:43" s="38" customFormat="1" x14ac:dyDescent="0.25">
      <c r="A10" s="28" t="s">
        <v>16</v>
      </c>
      <c r="B10" s="29">
        <v>636.16</v>
      </c>
      <c r="C10" s="29">
        <v>733.68000000000006</v>
      </c>
      <c r="D10" s="29">
        <v>-97.520000000000095</v>
      </c>
      <c r="E10" s="29">
        <v>0.86708101624686496</v>
      </c>
      <c r="F10" s="29">
        <v>636.16</v>
      </c>
      <c r="G10" s="29">
        <v>733.68000000000006</v>
      </c>
      <c r="H10" s="29">
        <v>-97.520000000000095</v>
      </c>
      <c r="I10" s="29">
        <v>0.86708101624686496</v>
      </c>
      <c r="J10" s="29">
        <v>954.24</v>
      </c>
      <c r="K10" s="29">
        <v>733.68000000000006</v>
      </c>
      <c r="L10" s="29">
        <v>220.55999999999995</v>
      </c>
      <c r="M10" s="29">
        <v>1.3006215243702977</v>
      </c>
      <c r="N10" s="29">
        <v>636.16</v>
      </c>
      <c r="O10" s="29">
        <v>733.68000000000006</v>
      </c>
      <c r="P10" s="29">
        <v>-97.520000000000095</v>
      </c>
      <c r="Q10" s="29">
        <v>0.86708101624686496</v>
      </c>
      <c r="R10" s="29">
        <v>636.16</v>
      </c>
      <c r="S10" s="29">
        <v>733.68000000000006</v>
      </c>
      <c r="T10" s="29">
        <v>-97.520000000000095</v>
      </c>
      <c r="U10" s="29">
        <v>0.86708101624686496</v>
      </c>
      <c r="V10" s="29">
        <v>636.16</v>
      </c>
      <c r="W10" s="29">
        <v>733.68000000000006</v>
      </c>
      <c r="X10" s="29">
        <v>-97.520000000000095</v>
      </c>
      <c r="Y10" s="29">
        <v>0.86708101624686496</v>
      </c>
      <c r="Z10" s="29">
        <v>636.16</v>
      </c>
      <c r="AA10" s="29">
        <v>733.68000000000006</v>
      </c>
      <c r="AB10" s="29">
        <v>-97.520000000000095</v>
      </c>
      <c r="AC10" s="29">
        <v>0.86708101624686496</v>
      </c>
      <c r="AD10" s="20">
        <v>636.16</v>
      </c>
      <c r="AE10" s="21">
        <v>733.68000000000006</v>
      </c>
      <c r="AF10" s="21">
        <v>-97.520000000000095</v>
      </c>
      <c r="AG10" s="22">
        <v>0.86708101624686496</v>
      </c>
      <c r="AH10" s="23">
        <v>5407.36</v>
      </c>
      <c r="AI10" s="21">
        <v>5869.4400000000014</v>
      </c>
      <c r="AJ10" s="22">
        <v>-462.08000000000175</v>
      </c>
      <c r="AK10" s="36">
        <v>8804</v>
      </c>
      <c r="AL10" s="44">
        <f>AL9*0.062</f>
        <v>9227.5006719999983</v>
      </c>
      <c r="AM10" s="55">
        <f>AM9*0.062</f>
        <v>9227.5006719999983</v>
      </c>
      <c r="AN10" s="25" t="s">
        <v>56</v>
      </c>
      <c r="AO10" s="37" t="s">
        <v>47</v>
      </c>
      <c r="AP10" s="37"/>
      <c r="AQ10" s="37"/>
    </row>
    <row r="11" spans="1:43" s="38" customFormat="1" x14ac:dyDescent="0.25">
      <c r="A11" s="28" t="s">
        <v>17</v>
      </c>
      <c r="B11" s="29">
        <v>148.82999999999998</v>
      </c>
      <c r="C11" s="29">
        <v>171.59</v>
      </c>
      <c r="D11" s="29">
        <v>-22.760000000000019</v>
      </c>
      <c r="E11" s="29">
        <v>0.86735823765953712</v>
      </c>
      <c r="F11" s="29">
        <v>148.78</v>
      </c>
      <c r="G11" s="29">
        <v>171.59</v>
      </c>
      <c r="H11" s="29">
        <v>-22.810000000000002</v>
      </c>
      <c r="I11" s="29">
        <v>0.86706684538726031</v>
      </c>
      <c r="J11" s="29">
        <v>223.17000000000002</v>
      </c>
      <c r="K11" s="29">
        <v>171.59</v>
      </c>
      <c r="L11" s="29">
        <v>51.580000000000013</v>
      </c>
      <c r="M11" s="29">
        <v>1.3006002680808906</v>
      </c>
      <c r="N11" s="29">
        <v>148.78</v>
      </c>
      <c r="O11" s="29">
        <v>171.59</v>
      </c>
      <c r="P11" s="29">
        <v>-22.810000000000002</v>
      </c>
      <c r="Q11" s="29">
        <v>0.86706684538726031</v>
      </c>
      <c r="R11" s="29">
        <v>148.78</v>
      </c>
      <c r="S11" s="29">
        <v>171.59</v>
      </c>
      <c r="T11" s="29">
        <v>-22.810000000000002</v>
      </c>
      <c r="U11" s="29">
        <v>0.86706684538726031</v>
      </c>
      <c r="V11" s="29">
        <v>148.78</v>
      </c>
      <c r="W11" s="29">
        <v>171.59</v>
      </c>
      <c r="X11" s="29">
        <v>-22.810000000000002</v>
      </c>
      <c r="Y11" s="29">
        <v>0.86706684538726031</v>
      </c>
      <c r="Z11" s="29">
        <v>148.78</v>
      </c>
      <c r="AA11" s="29">
        <v>171.59</v>
      </c>
      <c r="AB11" s="29">
        <v>-22.810000000000002</v>
      </c>
      <c r="AC11" s="29">
        <v>0.86706684538726031</v>
      </c>
      <c r="AD11" s="20">
        <v>148.78</v>
      </c>
      <c r="AE11" s="21">
        <v>171.59</v>
      </c>
      <c r="AF11" s="21">
        <v>-22.810000000000002</v>
      </c>
      <c r="AG11" s="22">
        <v>0.86706684538726031</v>
      </c>
      <c r="AH11" s="23">
        <v>1264.6799999999998</v>
      </c>
      <c r="AI11" s="21">
        <v>1372.7199999999998</v>
      </c>
      <c r="AJ11" s="22">
        <v>-108.03999999999996</v>
      </c>
      <c r="AK11" s="36">
        <v>2059</v>
      </c>
      <c r="AL11" s="44">
        <f>AL9*0.0145</f>
        <v>2158.0445119999999</v>
      </c>
      <c r="AM11" s="55">
        <f>AM9*0.0145</f>
        <v>2158.0445119999999</v>
      </c>
      <c r="AN11" s="25" t="s">
        <v>57</v>
      </c>
      <c r="AO11" s="37" t="s">
        <v>47</v>
      </c>
      <c r="AP11" s="37"/>
      <c r="AQ11" s="37"/>
    </row>
    <row r="12" spans="1:43" s="38" customFormat="1" x14ac:dyDescent="0.25">
      <c r="A12" s="28" t="s">
        <v>18</v>
      </c>
      <c r="B12" s="29">
        <v>0</v>
      </c>
      <c r="C12" s="29">
        <v>99.169999999999987</v>
      </c>
      <c r="D12" s="29">
        <v>-99.169999999999987</v>
      </c>
      <c r="E12" s="29">
        <v>0</v>
      </c>
      <c r="F12" s="29">
        <v>0</v>
      </c>
      <c r="G12" s="29">
        <v>99.169999999999987</v>
      </c>
      <c r="H12" s="29">
        <v>-99.169999999999987</v>
      </c>
      <c r="I12" s="29">
        <v>0</v>
      </c>
      <c r="J12" s="29">
        <v>0</v>
      </c>
      <c r="K12" s="29">
        <v>99.169999999999987</v>
      </c>
      <c r="L12" s="29">
        <v>-99.169999999999987</v>
      </c>
      <c r="M12" s="29">
        <v>0</v>
      </c>
      <c r="N12" s="29">
        <v>1164.78</v>
      </c>
      <c r="O12" s="29">
        <v>99.169999999999987</v>
      </c>
      <c r="P12" s="29">
        <v>1065.6099999999999</v>
      </c>
      <c r="Q12" s="29">
        <v>11.745285872743775</v>
      </c>
      <c r="R12" s="29">
        <v>697.55</v>
      </c>
      <c r="S12" s="29">
        <v>99.169999999999987</v>
      </c>
      <c r="T12" s="29">
        <v>598.38</v>
      </c>
      <c r="U12" s="29">
        <v>7.0338812140768381</v>
      </c>
      <c r="V12" s="29">
        <v>180.17000000000002</v>
      </c>
      <c r="W12" s="29">
        <v>99.169999999999987</v>
      </c>
      <c r="X12" s="29">
        <v>81.000000000000028</v>
      </c>
      <c r="Y12" s="29">
        <v>1.8167792679237678</v>
      </c>
      <c r="Z12" s="29">
        <v>-1279.8399999999999</v>
      </c>
      <c r="AA12" s="29">
        <v>99.169999999999987</v>
      </c>
      <c r="AB12" s="29">
        <v>-1379.01</v>
      </c>
      <c r="AC12" s="29">
        <v>-12.905515780982153</v>
      </c>
      <c r="AD12" s="20">
        <v>0</v>
      </c>
      <c r="AE12" s="21">
        <v>99.169999999999987</v>
      </c>
      <c r="AF12" s="21">
        <v>-99.169999999999987</v>
      </c>
      <c r="AG12" s="22">
        <v>0</v>
      </c>
      <c r="AH12" s="23">
        <v>762.66000000000008</v>
      </c>
      <c r="AI12" s="21">
        <v>793.35999999999979</v>
      </c>
      <c r="AJ12" s="22">
        <v>-30.699999999999704</v>
      </c>
      <c r="AK12" s="36">
        <v>1190</v>
      </c>
      <c r="AL12" s="44">
        <f>AI12/8*12</f>
        <v>1190.0399999999997</v>
      </c>
      <c r="AM12" s="55">
        <f>AL12</f>
        <v>1190.0399999999997</v>
      </c>
      <c r="AN12" s="25" t="s">
        <v>58</v>
      </c>
      <c r="AO12" s="37" t="s">
        <v>47</v>
      </c>
      <c r="AP12" s="37"/>
      <c r="AQ12" s="37"/>
    </row>
    <row r="13" spans="1:43" s="38" customFormat="1" ht="45" x14ac:dyDescent="0.25">
      <c r="A13" s="28" t="s">
        <v>19</v>
      </c>
      <c r="B13" s="29">
        <v>66.89</v>
      </c>
      <c r="C13" s="29">
        <v>192.17000000000002</v>
      </c>
      <c r="D13" s="29">
        <v>-125.28000000000002</v>
      </c>
      <c r="E13" s="29">
        <v>0.34807722329187696</v>
      </c>
      <c r="F13" s="29">
        <v>66.89</v>
      </c>
      <c r="G13" s="29">
        <v>192.17000000000002</v>
      </c>
      <c r="H13" s="29">
        <v>-125.28000000000002</v>
      </c>
      <c r="I13" s="29">
        <v>0.34807722329187696</v>
      </c>
      <c r="J13" s="29">
        <v>46.17</v>
      </c>
      <c r="K13" s="29">
        <v>192.17000000000002</v>
      </c>
      <c r="L13" s="29">
        <v>-146</v>
      </c>
      <c r="M13" s="29">
        <v>0.24025602331269189</v>
      </c>
      <c r="N13" s="29">
        <v>69.930000000000007</v>
      </c>
      <c r="O13" s="29">
        <v>192.17000000000002</v>
      </c>
      <c r="P13" s="29">
        <v>-122.24000000000001</v>
      </c>
      <c r="Q13" s="29">
        <v>0.36389654992974968</v>
      </c>
      <c r="R13" s="29">
        <v>69.930000000000007</v>
      </c>
      <c r="S13" s="29">
        <v>192.17000000000002</v>
      </c>
      <c r="T13" s="29">
        <v>-122.24000000000001</v>
      </c>
      <c r="U13" s="29">
        <v>0.36389654992974968</v>
      </c>
      <c r="V13" s="29">
        <v>69.930000000000007</v>
      </c>
      <c r="W13" s="29">
        <v>192.17000000000002</v>
      </c>
      <c r="X13" s="29">
        <v>-122.24000000000001</v>
      </c>
      <c r="Y13" s="29">
        <v>0.36389654992974968</v>
      </c>
      <c r="Z13" s="29">
        <v>69.930000000000007</v>
      </c>
      <c r="AA13" s="29">
        <v>192.17000000000002</v>
      </c>
      <c r="AB13" s="29">
        <v>-122.24000000000001</v>
      </c>
      <c r="AC13" s="29">
        <v>0.36389654992974968</v>
      </c>
      <c r="AD13" s="20">
        <v>69.930000000000007</v>
      </c>
      <c r="AE13" s="21">
        <v>192.17000000000002</v>
      </c>
      <c r="AF13" s="21">
        <v>-122.24000000000001</v>
      </c>
      <c r="AG13" s="22">
        <v>0.36389654992974968</v>
      </c>
      <c r="AH13" s="23">
        <v>529.6</v>
      </c>
      <c r="AI13" s="21">
        <v>1537.3600000000004</v>
      </c>
      <c r="AJ13" s="22">
        <v>-1007.7600000000003</v>
      </c>
      <c r="AK13" s="36">
        <v>2306</v>
      </c>
      <c r="AL13" s="44">
        <f>70*12*1.05</f>
        <v>882</v>
      </c>
      <c r="AM13" s="55">
        <f>70*12*1.05</f>
        <v>882</v>
      </c>
      <c r="AN13" s="25" t="s">
        <v>63</v>
      </c>
      <c r="AO13" s="37" t="s">
        <v>47</v>
      </c>
      <c r="AP13" s="37"/>
      <c r="AQ13" s="37"/>
    </row>
    <row r="14" spans="1:43" s="38" customFormat="1" ht="60" x14ac:dyDescent="0.25">
      <c r="A14" s="28" t="s">
        <v>20</v>
      </c>
      <c r="B14" s="29">
        <v>-532.91999999999996</v>
      </c>
      <c r="C14" s="29">
        <v>1789.25</v>
      </c>
      <c r="D14" s="29">
        <v>-2322.17</v>
      </c>
      <c r="E14" s="29">
        <v>-0.29784546597736478</v>
      </c>
      <c r="F14" s="29">
        <v>1389.22</v>
      </c>
      <c r="G14" s="29">
        <v>1789.25</v>
      </c>
      <c r="H14" s="29">
        <v>-400.03</v>
      </c>
      <c r="I14" s="29">
        <v>0.77642587676400732</v>
      </c>
      <c r="J14" s="29">
        <v>1003.22</v>
      </c>
      <c r="K14" s="29">
        <v>1789.25</v>
      </c>
      <c r="L14" s="29">
        <v>-786.03</v>
      </c>
      <c r="M14" s="29">
        <v>0.56069302780494623</v>
      </c>
      <c r="N14" s="29">
        <v>8469.68</v>
      </c>
      <c r="O14" s="29">
        <v>1789.25</v>
      </c>
      <c r="P14" s="29">
        <v>6680.43</v>
      </c>
      <c r="Q14" s="29">
        <v>4.7336481766103118</v>
      </c>
      <c r="R14" s="29">
        <v>1269.6799999999998</v>
      </c>
      <c r="S14" s="29">
        <v>1789.25</v>
      </c>
      <c r="T14" s="29">
        <v>-519.57000000000016</v>
      </c>
      <c r="U14" s="29">
        <v>0.70961576079362854</v>
      </c>
      <c r="V14" s="29">
        <v>1269.6799999999998</v>
      </c>
      <c r="W14" s="29">
        <v>1789.25</v>
      </c>
      <c r="X14" s="29">
        <v>-519.57000000000016</v>
      </c>
      <c r="Y14" s="29">
        <v>0.70961576079362854</v>
      </c>
      <c r="Z14" s="29">
        <v>1269.6799999999998</v>
      </c>
      <c r="AA14" s="29">
        <v>1789.25</v>
      </c>
      <c r="AB14" s="29">
        <v>-519.57000000000016</v>
      </c>
      <c r="AC14" s="29">
        <v>0.70961576079362854</v>
      </c>
      <c r="AD14" s="20">
        <v>3071.38</v>
      </c>
      <c r="AE14" s="21">
        <v>1789.25</v>
      </c>
      <c r="AF14" s="21">
        <v>1282.1300000000001</v>
      </c>
      <c r="AG14" s="22">
        <v>1.716573983512645</v>
      </c>
      <c r="AH14" s="23">
        <v>17209.620000000003</v>
      </c>
      <c r="AI14" s="21">
        <v>14314</v>
      </c>
      <c r="AJ14" s="22">
        <v>2895.6200000000026</v>
      </c>
      <c r="AK14" s="36">
        <v>21471</v>
      </c>
      <c r="AL14" s="44">
        <f>3650+3650+(1322*12)</f>
        <v>23164</v>
      </c>
      <c r="AM14" s="55">
        <f>3650+3650+(1322*12)</f>
        <v>23164</v>
      </c>
      <c r="AN14" s="25" t="s">
        <v>74</v>
      </c>
      <c r="AO14" s="37" t="s">
        <v>47</v>
      </c>
      <c r="AP14" s="37"/>
      <c r="AQ14" s="37"/>
    </row>
    <row r="15" spans="1:43" s="38" customFormat="1" x14ac:dyDescent="0.25">
      <c r="A15" s="28" t="s">
        <v>21</v>
      </c>
      <c r="B15" s="29">
        <v>311.14999999999998</v>
      </c>
      <c r="C15" s="29">
        <v>237.82999999999998</v>
      </c>
      <c r="D15" s="29">
        <v>73.319999999999993</v>
      </c>
      <c r="E15" s="29">
        <v>1.3082874321994702</v>
      </c>
      <c r="F15" s="29">
        <v>311.14999999999998</v>
      </c>
      <c r="G15" s="29">
        <v>237.82999999999998</v>
      </c>
      <c r="H15" s="29">
        <v>73.319999999999993</v>
      </c>
      <c r="I15" s="29">
        <v>1.3082874321994702</v>
      </c>
      <c r="J15" s="29">
        <v>311.14999999999998</v>
      </c>
      <c r="K15" s="29">
        <v>237.82999999999998</v>
      </c>
      <c r="L15" s="29">
        <v>73.319999999999993</v>
      </c>
      <c r="M15" s="29">
        <v>1.3082874321994702</v>
      </c>
      <c r="N15" s="29">
        <v>311.14999999999998</v>
      </c>
      <c r="O15" s="29">
        <v>237.82999999999998</v>
      </c>
      <c r="P15" s="29">
        <v>73.319999999999993</v>
      </c>
      <c r="Q15" s="29">
        <v>1.3082874321994702</v>
      </c>
      <c r="R15" s="29">
        <v>311.14999999999998</v>
      </c>
      <c r="S15" s="29">
        <v>237.82999999999998</v>
      </c>
      <c r="T15" s="29">
        <v>73.319999999999993</v>
      </c>
      <c r="U15" s="29">
        <v>1.3082874321994702</v>
      </c>
      <c r="V15" s="29">
        <v>311.14999999999998</v>
      </c>
      <c r="W15" s="29">
        <v>237.82999999999998</v>
      </c>
      <c r="X15" s="29">
        <v>73.319999999999993</v>
      </c>
      <c r="Y15" s="29">
        <v>1.3082874321994702</v>
      </c>
      <c r="Z15" s="29">
        <v>311.14999999999998</v>
      </c>
      <c r="AA15" s="29">
        <v>237.82999999999998</v>
      </c>
      <c r="AB15" s="29">
        <v>73.319999999999993</v>
      </c>
      <c r="AC15" s="29">
        <v>1.3082874321994702</v>
      </c>
      <c r="AD15" s="20">
        <v>311.14999999999998</v>
      </c>
      <c r="AE15" s="21">
        <v>237.82999999999998</v>
      </c>
      <c r="AF15" s="21">
        <v>73.319999999999993</v>
      </c>
      <c r="AG15" s="22">
        <v>1.3082874321994702</v>
      </c>
      <c r="AH15" s="23">
        <v>2489.2000000000003</v>
      </c>
      <c r="AI15" s="21">
        <v>1902.6399999999996</v>
      </c>
      <c r="AJ15" s="22">
        <v>586.56000000000063</v>
      </c>
      <c r="AK15" s="36">
        <v>2854</v>
      </c>
      <c r="AL15" s="44">
        <f>311.15*12</f>
        <v>3733.7999999999997</v>
      </c>
      <c r="AM15" s="55">
        <f>311.15*12</f>
        <v>3733.7999999999997</v>
      </c>
      <c r="AN15" s="25" t="s">
        <v>77</v>
      </c>
      <c r="AO15" s="37" t="s">
        <v>47</v>
      </c>
      <c r="AP15" s="37"/>
      <c r="AQ15" s="37"/>
    </row>
    <row r="16" spans="1:43" s="38" customFormat="1" x14ac:dyDescent="0.25">
      <c r="A16" s="28" t="s">
        <v>22</v>
      </c>
      <c r="B16" s="29">
        <v>2053</v>
      </c>
      <c r="C16" s="29">
        <v>1282.6600000000001</v>
      </c>
      <c r="D16" s="29">
        <v>770.33999999999992</v>
      </c>
      <c r="E16" s="29">
        <v>1.6005800445948262</v>
      </c>
      <c r="F16" s="29">
        <v>1168.75</v>
      </c>
      <c r="G16" s="29">
        <v>1282.6600000000001</v>
      </c>
      <c r="H16" s="29">
        <v>-113.91000000000008</v>
      </c>
      <c r="I16" s="29">
        <v>0.91119236586468744</v>
      </c>
      <c r="J16" s="29">
        <v>716.51000000000022</v>
      </c>
      <c r="K16" s="29">
        <v>1282.6600000000001</v>
      </c>
      <c r="L16" s="29">
        <v>-566.14999999999986</v>
      </c>
      <c r="M16" s="29">
        <v>0.55861257075140736</v>
      </c>
      <c r="N16" s="29">
        <v>831.25</v>
      </c>
      <c r="O16" s="29">
        <v>1282.6600000000001</v>
      </c>
      <c r="P16" s="29">
        <v>-451.41000000000008</v>
      </c>
      <c r="Q16" s="29">
        <v>0.64806729764707716</v>
      </c>
      <c r="R16" s="29">
        <v>1331.75</v>
      </c>
      <c r="S16" s="29">
        <v>1282.6600000000001</v>
      </c>
      <c r="T16" s="29">
        <v>49.089999999999918</v>
      </c>
      <c r="U16" s="29">
        <v>1.0382720284408962</v>
      </c>
      <c r="V16" s="29">
        <v>1000</v>
      </c>
      <c r="W16" s="29">
        <v>1282.6600000000001</v>
      </c>
      <c r="X16" s="29">
        <v>-282.66000000000008</v>
      </c>
      <c r="Y16" s="29">
        <v>0.7796298317558823</v>
      </c>
      <c r="Z16" s="29">
        <v>736.75</v>
      </c>
      <c r="AA16" s="29">
        <v>1282.6600000000001</v>
      </c>
      <c r="AB16" s="29">
        <v>-545.91000000000008</v>
      </c>
      <c r="AC16" s="29">
        <v>0.57439227854614627</v>
      </c>
      <c r="AD16" s="20">
        <v>814.55000000000007</v>
      </c>
      <c r="AE16" s="21">
        <v>1282.6600000000001</v>
      </c>
      <c r="AF16" s="21">
        <v>-468.11</v>
      </c>
      <c r="AG16" s="22">
        <v>0.63504747945675399</v>
      </c>
      <c r="AH16" s="23">
        <v>8652.56</v>
      </c>
      <c r="AI16" s="21">
        <v>10261.280000000001</v>
      </c>
      <c r="AJ16" s="22">
        <v>-1608.7200000000012</v>
      </c>
      <c r="AK16" s="36">
        <v>15392</v>
      </c>
      <c r="AL16" s="44">
        <f>13225*1.04</f>
        <v>13754</v>
      </c>
      <c r="AM16" s="55">
        <f>13225*1.04</f>
        <v>13754</v>
      </c>
      <c r="AN16" s="25" t="s">
        <v>64</v>
      </c>
      <c r="AO16" s="37" t="s">
        <v>51</v>
      </c>
      <c r="AP16" s="37"/>
      <c r="AQ16" s="37"/>
    </row>
    <row r="17" spans="1:43" s="38" customFormat="1" ht="30" x14ac:dyDescent="0.25">
      <c r="A17" s="28" t="s">
        <v>23</v>
      </c>
      <c r="B17" s="29">
        <v>117.36</v>
      </c>
      <c r="C17" s="29">
        <v>355</v>
      </c>
      <c r="D17" s="29">
        <v>-237.64</v>
      </c>
      <c r="E17" s="29">
        <v>0.33059154929577467</v>
      </c>
      <c r="F17" s="29">
        <v>117.36</v>
      </c>
      <c r="G17" s="29">
        <v>355</v>
      </c>
      <c r="H17" s="29">
        <v>-237.64</v>
      </c>
      <c r="I17" s="29">
        <v>0.33059154929577467</v>
      </c>
      <c r="J17" s="29">
        <v>176.04000000000002</v>
      </c>
      <c r="K17" s="29">
        <v>355</v>
      </c>
      <c r="L17" s="29">
        <v>-178.95999999999998</v>
      </c>
      <c r="M17" s="29">
        <v>0.49588732394366203</v>
      </c>
      <c r="N17" s="29">
        <v>117.36</v>
      </c>
      <c r="O17" s="29">
        <v>355</v>
      </c>
      <c r="P17" s="29">
        <v>-237.64</v>
      </c>
      <c r="Q17" s="29">
        <v>0.33059154929577467</v>
      </c>
      <c r="R17" s="29">
        <v>117.36</v>
      </c>
      <c r="S17" s="29">
        <v>355</v>
      </c>
      <c r="T17" s="29">
        <v>-237.64</v>
      </c>
      <c r="U17" s="29">
        <v>0.33059154929577467</v>
      </c>
      <c r="V17" s="29">
        <v>117.36</v>
      </c>
      <c r="W17" s="29">
        <v>355</v>
      </c>
      <c r="X17" s="29">
        <v>-237.64</v>
      </c>
      <c r="Y17" s="29">
        <v>0.33059154929577467</v>
      </c>
      <c r="Z17" s="29">
        <v>117.36</v>
      </c>
      <c r="AA17" s="29">
        <v>355</v>
      </c>
      <c r="AB17" s="29">
        <v>-237.64</v>
      </c>
      <c r="AC17" s="29">
        <v>0.33059154929577467</v>
      </c>
      <c r="AD17" s="20">
        <v>117.36</v>
      </c>
      <c r="AE17" s="21">
        <v>355</v>
      </c>
      <c r="AF17" s="21">
        <v>-237.64</v>
      </c>
      <c r="AG17" s="22">
        <v>0.33059154929577467</v>
      </c>
      <c r="AH17" s="23">
        <v>997.56000000000006</v>
      </c>
      <c r="AI17" s="21">
        <v>2840</v>
      </c>
      <c r="AJ17" s="22">
        <v>-1842.44</v>
      </c>
      <c r="AK17" s="36">
        <v>4260</v>
      </c>
      <c r="AL17" s="44">
        <f>AL9*0.03</f>
        <v>4464.9196799999991</v>
      </c>
      <c r="AM17" s="55">
        <f>AM9*0.03</f>
        <v>4464.9196799999991</v>
      </c>
      <c r="AN17" s="25" t="s">
        <v>65</v>
      </c>
      <c r="AO17" s="37" t="s">
        <v>47</v>
      </c>
      <c r="AP17" s="37"/>
      <c r="AQ17" s="37"/>
    </row>
    <row r="18" spans="1:43" s="38" customFormat="1" ht="45" x14ac:dyDescent="0.25">
      <c r="A18" s="28" t="s">
        <v>24</v>
      </c>
      <c r="B18" s="29">
        <v>894</v>
      </c>
      <c r="C18" s="29">
        <v>780</v>
      </c>
      <c r="D18" s="29">
        <v>114</v>
      </c>
      <c r="E18" s="29">
        <v>1.1461538461538461</v>
      </c>
      <c r="F18" s="29">
        <v>894</v>
      </c>
      <c r="G18" s="29">
        <v>780</v>
      </c>
      <c r="H18" s="29">
        <v>114</v>
      </c>
      <c r="I18" s="29">
        <v>1.1461538461538461</v>
      </c>
      <c r="J18" s="29">
        <v>894</v>
      </c>
      <c r="K18" s="29">
        <v>780</v>
      </c>
      <c r="L18" s="29">
        <v>114</v>
      </c>
      <c r="M18" s="29">
        <v>1.1461538461538461</v>
      </c>
      <c r="N18" s="29">
        <v>894</v>
      </c>
      <c r="O18" s="29">
        <v>780</v>
      </c>
      <c r="P18" s="29">
        <v>114</v>
      </c>
      <c r="Q18" s="29">
        <v>1.1461538461538461</v>
      </c>
      <c r="R18" s="29">
        <v>894</v>
      </c>
      <c r="S18" s="29">
        <v>780</v>
      </c>
      <c r="T18" s="29">
        <v>114</v>
      </c>
      <c r="U18" s="29">
        <v>1.1461538461538461</v>
      </c>
      <c r="V18" s="29">
        <v>894</v>
      </c>
      <c r="W18" s="29">
        <v>780</v>
      </c>
      <c r="X18" s="29">
        <v>114</v>
      </c>
      <c r="Y18" s="29">
        <v>1.1461538461538461</v>
      </c>
      <c r="Z18" s="29">
        <v>894</v>
      </c>
      <c r="AA18" s="29">
        <v>780</v>
      </c>
      <c r="AB18" s="29">
        <v>114</v>
      </c>
      <c r="AC18" s="29">
        <v>1.1461538461538461</v>
      </c>
      <c r="AD18" s="20">
        <v>1048</v>
      </c>
      <c r="AE18" s="21">
        <v>780</v>
      </c>
      <c r="AF18" s="21">
        <v>268</v>
      </c>
      <c r="AG18" s="22">
        <v>1.3435897435897435</v>
      </c>
      <c r="AH18" s="23">
        <v>7306</v>
      </c>
      <c r="AI18" s="21">
        <v>6240</v>
      </c>
      <c r="AJ18" s="22">
        <v>1066</v>
      </c>
      <c r="AK18" s="36">
        <v>9360</v>
      </c>
      <c r="AL18" s="44">
        <f>(790+139)*12</f>
        <v>11148</v>
      </c>
      <c r="AM18" s="55">
        <f>139*12</f>
        <v>1668</v>
      </c>
      <c r="AN18" s="25" t="s">
        <v>59</v>
      </c>
      <c r="AO18" s="37" t="s">
        <v>48</v>
      </c>
      <c r="AP18" s="37"/>
      <c r="AQ18" s="37"/>
    </row>
    <row r="19" spans="1:43" s="38" customFormat="1" ht="120" x14ac:dyDescent="0.25">
      <c r="A19" s="28" t="s">
        <v>25</v>
      </c>
      <c r="B19" s="29">
        <v>1087.6600000000001</v>
      </c>
      <c r="C19" s="29">
        <v>766.66</v>
      </c>
      <c r="D19" s="29">
        <v>321.00000000000011</v>
      </c>
      <c r="E19" s="29">
        <v>1.418699293037331</v>
      </c>
      <c r="F19" s="29">
        <v>642.19000000000005</v>
      </c>
      <c r="G19" s="29">
        <v>766.66</v>
      </c>
      <c r="H19" s="29">
        <v>-124.46999999999991</v>
      </c>
      <c r="I19" s="29">
        <v>0.83764641431664633</v>
      </c>
      <c r="J19" s="29">
        <v>680.96</v>
      </c>
      <c r="K19" s="29">
        <v>766.66</v>
      </c>
      <c r="L19" s="29">
        <v>-85.699999999999932</v>
      </c>
      <c r="M19" s="29">
        <v>0.88821641927321116</v>
      </c>
      <c r="N19" s="29">
        <v>677.38</v>
      </c>
      <c r="O19" s="29">
        <v>766.66</v>
      </c>
      <c r="P19" s="29">
        <v>-89.279999999999973</v>
      </c>
      <c r="Q19" s="29">
        <v>0.88354681345055175</v>
      </c>
      <c r="R19" s="29">
        <v>878.81999999999994</v>
      </c>
      <c r="S19" s="29">
        <v>766.66</v>
      </c>
      <c r="T19" s="29">
        <v>112.15999999999997</v>
      </c>
      <c r="U19" s="29">
        <v>1.146296924321081</v>
      </c>
      <c r="V19" s="29">
        <v>797.46</v>
      </c>
      <c r="W19" s="29">
        <v>766.66</v>
      </c>
      <c r="X19" s="29">
        <v>30.800000000000068</v>
      </c>
      <c r="Y19" s="29">
        <v>1.0401742623848904</v>
      </c>
      <c r="Z19" s="29">
        <v>744.71</v>
      </c>
      <c r="AA19" s="29">
        <v>766.66</v>
      </c>
      <c r="AB19" s="29">
        <v>-21.949999999999932</v>
      </c>
      <c r="AC19" s="29">
        <v>0.97136931625492406</v>
      </c>
      <c r="AD19" s="20">
        <v>1183.6600000000001</v>
      </c>
      <c r="AE19" s="21">
        <v>766.66</v>
      </c>
      <c r="AF19" s="21">
        <v>417.00000000000011</v>
      </c>
      <c r="AG19" s="22">
        <v>1.543917773198028</v>
      </c>
      <c r="AH19" s="23">
        <v>6692.84</v>
      </c>
      <c r="AI19" s="21">
        <v>6133.28</v>
      </c>
      <c r="AJ19" s="22">
        <v>559.5600000000004</v>
      </c>
      <c r="AK19" s="36">
        <v>9200</v>
      </c>
      <c r="AL19" s="44">
        <f>(200+40+270+76)*12+200+525+490+50</f>
        <v>8297</v>
      </c>
      <c r="AM19" s="55">
        <f>(200+40+270)*12+200+525+490+50</f>
        <v>7385</v>
      </c>
      <c r="AN19" s="25" t="s">
        <v>71</v>
      </c>
      <c r="AO19" s="37" t="s">
        <v>48</v>
      </c>
      <c r="AP19" s="37"/>
      <c r="AQ19" s="37"/>
    </row>
    <row r="20" spans="1:43" s="38" customFormat="1" x14ac:dyDescent="0.25">
      <c r="A20" s="28" t="s">
        <v>26</v>
      </c>
      <c r="B20" s="29">
        <v>0</v>
      </c>
      <c r="C20" s="29">
        <v>400</v>
      </c>
      <c r="D20" s="29">
        <v>-400</v>
      </c>
      <c r="E20" s="29">
        <v>0</v>
      </c>
      <c r="F20" s="29">
        <v>0</v>
      </c>
      <c r="G20" s="29">
        <v>400</v>
      </c>
      <c r="H20" s="29">
        <v>-400</v>
      </c>
      <c r="I20" s="29">
        <v>0</v>
      </c>
      <c r="J20" s="29">
        <v>0</v>
      </c>
      <c r="K20" s="29">
        <v>400</v>
      </c>
      <c r="L20" s="29">
        <v>-400</v>
      </c>
      <c r="M20" s="29">
        <v>0</v>
      </c>
      <c r="N20" s="29">
        <v>0</v>
      </c>
      <c r="O20" s="29">
        <v>400</v>
      </c>
      <c r="P20" s="29">
        <v>-400</v>
      </c>
      <c r="Q20" s="29">
        <v>0</v>
      </c>
      <c r="R20" s="29">
        <v>0</v>
      </c>
      <c r="S20" s="29">
        <v>400</v>
      </c>
      <c r="T20" s="29">
        <v>-400</v>
      </c>
      <c r="U20" s="29">
        <v>0</v>
      </c>
      <c r="V20" s="29">
        <v>4800</v>
      </c>
      <c r="W20" s="29">
        <v>400</v>
      </c>
      <c r="X20" s="29">
        <v>4400</v>
      </c>
      <c r="Y20" s="29">
        <v>12</v>
      </c>
      <c r="Z20" s="29">
        <v>0</v>
      </c>
      <c r="AA20" s="29">
        <v>400</v>
      </c>
      <c r="AB20" s="29">
        <v>-400</v>
      </c>
      <c r="AC20" s="29">
        <v>0</v>
      </c>
      <c r="AD20" s="20">
        <v>0</v>
      </c>
      <c r="AE20" s="21">
        <v>400</v>
      </c>
      <c r="AF20" s="21">
        <v>-400</v>
      </c>
      <c r="AG20" s="22">
        <v>0</v>
      </c>
      <c r="AH20" s="23">
        <v>4800</v>
      </c>
      <c r="AI20" s="21">
        <v>3200</v>
      </c>
      <c r="AJ20" s="22">
        <v>1600</v>
      </c>
      <c r="AK20" s="36">
        <v>4800</v>
      </c>
      <c r="AL20" s="44">
        <v>5000</v>
      </c>
      <c r="AM20" s="55">
        <v>5000</v>
      </c>
      <c r="AN20" s="25" t="s">
        <v>67</v>
      </c>
      <c r="AO20" s="37" t="s">
        <v>51</v>
      </c>
      <c r="AP20" s="37"/>
      <c r="AQ20" s="37"/>
    </row>
    <row r="21" spans="1:43" s="38" customFormat="1" x14ac:dyDescent="0.25">
      <c r="A21" s="28" t="s">
        <v>27</v>
      </c>
      <c r="B21" s="29">
        <v>204.31</v>
      </c>
      <c r="C21" s="29">
        <v>366.08</v>
      </c>
      <c r="D21" s="29">
        <v>-161.76999999999998</v>
      </c>
      <c r="E21" s="29">
        <v>0.55810205419580428</v>
      </c>
      <c r="F21" s="29">
        <v>231.59</v>
      </c>
      <c r="G21" s="29">
        <v>366.08</v>
      </c>
      <c r="H21" s="29">
        <v>-134.48999999999998</v>
      </c>
      <c r="I21" s="29">
        <v>0.632621284965035</v>
      </c>
      <c r="J21" s="29">
        <v>237.32999999999998</v>
      </c>
      <c r="K21" s="29">
        <v>366.08</v>
      </c>
      <c r="L21" s="29">
        <v>-128.75</v>
      </c>
      <c r="M21" s="29">
        <v>0.64830091783216781</v>
      </c>
      <c r="N21" s="29">
        <v>178.15</v>
      </c>
      <c r="O21" s="29">
        <v>366.08</v>
      </c>
      <c r="P21" s="29">
        <v>-187.92999999999998</v>
      </c>
      <c r="Q21" s="29">
        <v>0.48664226398601401</v>
      </c>
      <c r="R21" s="29">
        <v>241.73000000000002</v>
      </c>
      <c r="S21" s="29">
        <v>366.08</v>
      </c>
      <c r="T21" s="29">
        <v>-124.34999999999997</v>
      </c>
      <c r="U21" s="29">
        <v>0.66032014860139865</v>
      </c>
      <c r="V21" s="29">
        <v>220.62</v>
      </c>
      <c r="W21" s="29">
        <v>366.08</v>
      </c>
      <c r="X21" s="29">
        <v>-145.45999999999998</v>
      </c>
      <c r="Y21" s="29">
        <v>0.6026551573426574</v>
      </c>
      <c r="Z21" s="29">
        <v>216.25</v>
      </c>
      <c r="AA21" s="29">
        <v>366.08</v>
      </c>
      <c r="AB21" s="29">
        <v>-149.82999999999998</v>
      </c>
      <c r="AC21" s="29">
        <v>0.59071787587412594</v>
      </c>
      <c r="AD21" s="20">
        <v>216.25</v>
      </c>
      <c r="AE21" s="21">
        <v>366.08</v>
      </c>
      <c r="AF21" s="21">
        <v>-149.82999999999998</v>
      </c>
      <c r="AG21" s="22">
        <v>0.59071787587412594</v>
      </c>
      <c r="AH21" s="23">
        <v>1746.23</v>
      </c>
      <c r="AI21" s="21">
        <v>2928.64</v>
      </c>
      <c r="AJ21" s="22">
        <v>-1182.4099999999999</v>
      </c>
      <c r="AK21" s="36">
        <v>4393</v>
      </c>
      <c r="AL21" s="44">
        <v>4400</v>
      </c>
      <c r="AM21" s="55">
        <v>4400</v>
      </c>
      <c r="AN21" s="25" t="s">
        <v>66</v>
      </c>
      <c r="AO21" s="37" t="s">
        <v>51</v>
      </c>
      <c r="AP21" s="37"/>
      <c r="AQ21" s="37"/>
    </row>
    <row r="22" spans="1:43" s="38" customFormat="1" ht="30" x14ac:dyDescent="0.25">
      <c r="A22" s="28" t="s">
        <v>28</v>
      </c>
      <c r="B22" s="29">
        <v>123.74000000000001</v>
      </c>
      <c r="C22" s="29">
        <v>83</v>
      </c>
      <c r="D22" s="29">
        <v>40.740000000000009</v>
      </c>
      <c r="E22" s="29">
        <v>1.4908433734939761</v>
      </c>
      <c r="F22" s="29">
        <v>0</v>
      </c>
      <c r="G22" s="29">
        <v>83</v>
      </c>
      <c r="H22" s="29">
        <v>-83</v>
      </c>
      <c r="I22" s="29">
        <v>0</v>
      </c>
      <c r="J22" s="29">
        <v>0</v>
      </c>
      <c r="K22" s="29">
        <v>83</v>
      </c>
      <c r="L22" s="29">
        <v>-83</v>
      </c>
      <c r="M22" s="29">
        <v>0</v>
      </c>
      <c r="N22" s="29">
        <v>0</v>
      </c>
      <c r="O22" s="29">
        <v>83</v>
      </c>
      <c r="P22" s="29">
        <v>-83</v>
      </c>
      <c r="Q22" s="29">
        <v>0</v>
      </c>
      <c r="R22" s="29">
        <v>0</v>
      </c>
      <c r="S22" s="29">
        <v>83</v>
      </c>
      <c r="T22" s="29">
        <v>-83</v>
      </c>
      <c r="U22" s="29">
        <v>0</v>
      </c>
      <c r="V22" s="29">
        <v>0</v>
      </c>
      <c r="W22" s="29">
        <v>83</v>
      </c>
      <c r="X22" s="29">
        <v>-83</v>
      </c>
      <c r="Y22" s="29">
        <v>0</v>
      </c>
      <c r="Z22" s="29">
        <v>0</v>
      </c>
      <c r="AA22" s="29">
        <v>83</v>
      </c>
      <c r="AB22" s="29">
        <v>-83</v>
      </c>
      <c r="AC22" s="29">
        <v>0</v>
      </c>
      <c r="AD22" s="20">
        <v>0</v>
      </c>
      <c r="AE22" s="21">
        <v>83</v>
      </c>
      <c r="AF22" s="21">
        <v>-83</v>
      </c>
      <c r="AG22" s="22">
        <v>0</v>
      </c>
      <c r="AH22" s="23">
        <v>123.74000000000001</v>
      </c>
      <c r="AI22" s="21">
        <v>664</v>
      </c>
      <c r="AJ22" s="22">
        <v>-540.26</v>
      </c>
      <c r="AK22" s="36">
        <v>996</v>
      </c>
      <c r="AL22" s="44">
        <v>350</v>
      </c>
      <c r="AM22" s="55">
        <v>350</v>
      </c>
      <c r="AN22" s="25" t="s">
        <v>60</v>
      </c>
      <c r="AO22" s="37" t="s">
        <v>50</v>
      </c>
      <c r="AP22" s="37"/>
      <c r="AQ22" s="37"/>
    </row>
    <row r="23" spans="1:43" s="38" customFormat="1" ht="30" x14ac:dyDescent="0.25">
      <c r="A23" s="28" t="s">
        <v>29</v>
      </c>
      <c r="B23" s="29">
        <v>0</v>
      </c>
      <c r="C23" s="29">
        <v>124</v>
      </c>
      <c r="D23" s="29">
        <v>-124</v>
      </c>
      <c r="E23" s="29">
        <v>0</v>
      </c>
      <c r="F23" s="29">
        <v>0</v>
      </c>
      <c r="G23" s="29">
        <v>124</v>
      </c>
      <c r="H23" s="29">
        <v>-124</v>
      </c>
      <c r="I23" s="29">
        <v>0</v>
      </c>
      <c r="J23" s="29">
        <v>0</v>
      </c>
      <c r="K23" s="29">
        <v>124</v>
      </c>
      <c r="L23" s="29">
        <v>-124</v>
      </c>
      <c r="M23" s="29">
        <v>0</v>
      </c>
      <c r="N23" s="29">
        <v>0</v>
      </c>
      <c r="O23" s="29">
        <v>124</v>
      </c>
      <c r="P23" s="29">
        <v>-124</v>
      </c>
      <c r="Q23" s="29">
        <v>0</v>
      </c>
      <c r="R23" s="29">
        <v>0</v>
      </c>
      <c r="S23" s="29">
        <v>124</v>
      </c>
      <c r="T23" s="29">
        <v>-124</v>
      </c>
      <c r="U23" s="29">
        <v>0</v>
      </c>
      <c r="V23" s="29">
        <v>0</v>
      </c>
      <c r="W23" s="29">
        <v>124</v>
      </c>
      <c r="X23" s="29">
        <v>-124</v>
      </c>
      <c r="Y23" s="29">
        <v>0</v>
      </c>
      <c r="Z23" s="29">
        <v>0</v>
      </c>
      <c r="AA23" s="29">
        <v>124</v>
      </c>
      <c r="AB23" s="29">
        <v>-124</v>
      </c>
      <c r="AC23" s="29">
        <v>0</v>
      </c>
      <c r="AD23" s="20">
        <v>0</v>
      </c>
      <c r="AE23" s="21">
        <v>124</v>
      </c>
      <c r="AF23" s="21">
        <v>-124</v>
      </c>
      <c r="AG23" s="22">
        <v>0</v>
      </c>
      <c r="AH23" s="23">
        <v>0</v>
      </c>
      <c r="AI23" s="21">
        <v>992</v>
      </c>
      <c r="AJ23" s="22">
        <v>-992</v>
      </c>
      <c r="AK23" s="36">
        <v>1488</v>
      </c>
      <c r="AL23" s="44">
        <v>800</v>
      </c>
      <c r="AM23" s="55">
        <v>800</v>
      </c>
      <c r="AN23" s="25" t="s">
        <v>62</v>
      </c>
      <c r="AO23" s="37" t="s">
        <v>50</v>
      </c>
      <c r="AP23" s="37"/>
      <c r="AQ23" s="37"/>
    </row>
    <row r="24" spans="1:43" s="38" customFormat="1" ht="22.5" x14ac:dyDescent="0.25">
      <c r="A24" s="57" t="s">
        <v>30</v>
      </c>
      <c r="B24" s="58">
        <v>1443.84</v>
      </c>
      <c r="C24" s="58">
        <v>1416.66</v>
      </c>
      <c r="D24" s="58">
        <v>27.179999999999836</v>
      </c>
      <c r="E24" s="58">
        <v>1.0191859726398711</v>
      </c>
      <c r="F24" s="58">
        <v>1397.26</v>
      </c>
      <c r="G24" s="58">
        <v>1416.66</v>
      </c>
      <c r="H24" s="58">
        <v>-19.400000000000091</v>
      </c>
      <c r="I24" s="58">
        <v>0.98630581790973126</v>
      </c>
      <c r="J24" s="58">
        <v>1443.84</v>
      </c>
      <c r="K24" s="58">
        <v>1416.66</v>
      </c>
      <c r="L24" s="58">
        <v>27.179999999999836</v>
      </c>
      <c r="M24" s="58">
        <v>1.0191859726398711</v>
      </c>
      <c r="N24" s="58">
        <v>1443.84</v>
      </c>
      <c r="O24" s="58">
        <v>1416.66</v>
      </c>
      <c r="P24" s="58">
        <v>27.179999999999836</v>
      </c>
      <c r="Q24" s="58">
        <v>1.0191859726398711</v>
      </c>
      <c r="R24" s="58">
        <v>1304.1099999999999</v>
      </c>
      <c r="S24" s="58">
        <v>1416.66</v>
      </c>
      <c r="T24" s="58">
        <v>-112.55000000000018</v>
      </c>
      <c r="U24" s="58">
        <v>0.92055256730619894</v>
      </c>
      <c r="V24" s="58">
        <v>1443.84</v>
      </c>
      <c r="W24" s="58">
        <v>1416.66</v>
      </c>
      <c r="X24" s="58">
        <v>27.179999999999836</v>
      </c>
      <c r="Y24" s="58">
        <v>1.0191859726398711</v>
      </c>
      <c r="Z24" s="58">
        <v>1397.26</v>
      </c>
      <c r="AA24" s="58">
        <v>1416.66</v>
      </c>
      <c r="AB24" s="58">
        <v>-19.400000000000091</v>
      </c>
      <c r="AC24" s="58">
        <v>0.98630581790973126</v>
      </c>
      <c r="AD24" s="59">
        <v>1397.26</v>
      </c>
      <c r="AE24" s="60">
        <v>1416.66</v>
      </c>
      <c r="AF24" s="60">
        <v>-19.400000000000091</v>
      </c>
      <c r="AG24" s="61">
        <v>0.98630581790973126</v>
      </c>
      <c r="AH24" s="62">
        <v>11271.25</v>
      </c>
      <c r="AI24" s="60">
        <v>11333.28</v>
      </c>
      <c r="AJ24" s="61">
        <v>-62.030000000000655</v>
      </c>
      <c r="AK24" s="63">
        <v>17000</v>
      </c>
      <c r="AL24" s="64">
        <v>17000</v>
      </c>
      <c r="AM24" s="55">
        <v>17000</v>
      </c>
      <c r="AN24" s="65" t="s">
        <v>61</v>
      </c>
      <c r="AO24" s="56" t="s">
        <v>51</v>
      </c>
      <c r="AP24" s="37"/>
      <c r="AQ24" s="37"/>
    </row>
    <row r="25" spans="1:43" s="38" customFormat="1" x14ac:dyDescent="0.25">
      <c r="A25" s="28" t="s">
        <v>31</v>
      </c>
      <c r="B25" s="29">
        <v>943.75</v>
      </c>
      <c r="C25" s="29">
        <v>500</v>
      </c>
      <c r="D25" s="29">
        <v>443.75</v>
      </c>
      <c r="E25" s="29">
        <v>1.8875</v>
      </c>
      <c r="F25" s="29">
        <v>380</v>
      </c>
      <c r="G25" s="29">
        <v>500</v>
      </c>
      <c r="H25" s="29">
        <v>-120</v>
      </c>
      <c r="I25" s="29">
        <v>0.76</v>
      </c>
      <c r="J25" s="29">
        <v>150</v>
      </c>
      <c r="K25" s="29">
        <v>500</v>
      </c>
      <c r="L25" s="29">
        <v>-350</v>
      </c>
      <c r="M25" s="29">
        <v>0.3</v>
      </c>
      <c r="N25" s="29">
        <v>750</v>
      </c>
      <c r="O25" s="29">
        <v>500</v>
      </c>
      <c r="P25" s="29">
        <v>250</v>
      </c>
      <c r="Q25" s="29">
        <v>1.5</v>
      </c>
      <c r="R25" s="29">
        <v>110</v>
      </c>
      <c r="S25" s="29">
        <v>500</v>
      </c>
      <c r="T25" s="29">
        <v>-390</v>
      </c>
      <c r="U25" s="29">
        <v>0.22</v>
      </c>
      <c r="V25" s="29">
        <v>1336.25</v>
      </c>
      <c r="W25" s="29">
        <v>500</v>
      </c>
      <c r="X25" s="29">
        <v>836.25</v>
      </c>
      <c r="Y25" s="29">
        <v>2.6724999999999999</v>
      </c>
      <c r="Z25" s="29">
        <v>0</v>
      </c>
      <c r="AA25" s="29">
        <v>500</v>
      </c>
      <c r="AB25" s="29">
        <v>-500</v>
      </c>
      <c r="AC25" s="29">
        <v>0</v>
      </c>
      <c r="AD25" s="20">
        <v>718.75</v>
      </c>
      <c r="AE25" s="21">
        <v>500</v>
      </c>
      <c r="AF25" s="21">
        <v>218.75</v>
      </c>
      <c r="AG25" s="22">
        <v>1.4375</v>
      </c>
      <c r="AH25" s="23">
        <v>4388.75</v>
      </c>
      <c r="AI25" s="21">
        <v>4000</v>
      </c>
      <c r="AJ25" s="22">
        <v>388.75</v>
      </c>
      <c r="AK25" s="36">
        <v>6000</v>
      </c>
      <c r="AL25" s="44">
        <v>6000</v>
      </c>
      <c r="AM25" s="55">
        <v>6000</v>
      </c>
      <c r="AN25" s="25"/>
      <c r="AO25" s="37" t="s">
        <v>51</v>
      </c>
      <c r="AP25" s="37"/>
      <c r="AQ25" s="37"/>
    </row>
    <row r="26" spans="1:43" s="38" customFormat="1" x14ac:dyDescent="0.25">
      <c r="A26" s="28" t="s">
        <v>32</v>
      </c>
      <c r="B26" s="29">
        <v>100</v>
      </c>
      <c r="C26" s="29">
        <v>1602.5100000000002</v>
      </c>
      <c r="D26" s="29">
        <v>-1502.5100000000002</v>
      </c>
      <c r="E26" s="29">
        <v>6.2402106695122021E-2</v>
      </c>
      <c r="F26" s="29">
        <v>0</v>
      </c>
      <c r="G26" s="29">
        <v>1602.5100000000002</v>
      </c>
      <c r="H26" s="29">
        <v>-1602.5100000000002</v>
      </c>
      <c r="I26" s="29">
        <v>0</v>
      </c>
      <c r="J26" s="29">
        <v>0</v>
      </c>
      <c r="K26" s="29">
        <v>1602.5100000000002</v>
      </c>
      <c r="L26" s="29">
        <v>-1602.5100000000002</v>
      </c>
      <c r="M26" s="29">
        <v>0</v>
      </c>
      <c r="N26" s="29">
        <v>300</v>
      </c>
      <c r="O26" s="29">
        <v>1602.5100000000002</v>
      </c>
      <c r="P26" s="29">
        <v>-1302.5100000000002</v>
      </c>
      <c r="Q26" s="29">
        <v>0.18720632008536606</v>
      </c>
      <c r="R26" s="29">
        <v>0</v>
      </c>
      <c r="S26" s="29">
        <v>1602.5100000000002</v>
      </c>
      <c r="T26" s="29">
        <v>-1602.5100000000002</v>
      </c>
      <c r="U26" s="29">
        <v>0</v>
      </c>
      <c r="V26" s="29">
        <v>0</v>
      </c>
      <c r="W26" s="29">
        <v>1602.5100000000002</v>
      </c>
      <c r="X26" s="29">
        <v>-1602.5100000000002</v>
      </c>
      <c r="Y26" s="29">
        <v>0</v>
      </c>
      <c r="Z26" s="29">
        <v>0</v>
      </c>
      <c r="AA26" s="29">
        <v>1602.5100000000002</v>
      </c>
      <c r="AB26" s="29">
        <v>-1602.5100000000002</v>
      </c>
      <c r="AC26" s="29">
        <v>0</v>
      </c>
      <c r="AD26" s="20">
        <v>0</v>
      </c>
      <c r="AE26" s="21">
        <v>1602.5100000000002</v>
      </c>
      <c r="AF26" s="21">
        <v>-1602.5100000000002</v>
      </c>
      <c r="AG26" s="22">
        <v>0</v>
      </c>
      <c r="AH26" s="23">
        <v>400</v>
      </c>
      <c r="AI26" s="21">
        <v>12820.080000000002</v>
      </c>
      <c r="AJ26" s="22">
        <v>-12420.080000000002</v>
      </c>
      <c r="AK26" s="36">
        <v>19230</v>
      </c>
      <c r="AL26" s="44">
        <v>19230</v>
      </c>
      <c r="AM26" s="55">
        <v>19230</v>
      </c>
      <c r="AN26" s="25" t="s">
        <v>68</v>
      </c>
      <c r="AO26" s="37" t="s">
        <v>51</v>
      </c>
      <c r="AP26" s="37"/>
      <c r="AQ26" s="37"/>
    </row>
    <row r="27" spans="1:43" s="38" customFormat="1" x14ac:dyDescent="0.25">
      <c r="A27" s="28" t="s">
        <v>33</v>
      </c>
      <c r="B27" s="29">
        <v>17.25</v>
      </c>
      <c r="C27" s="29">
        <v>446.16999999999996</v>
      </c>
      <c r="D27" s="29">
        <v>-428.91999999999996</v>
      </c>
      <c r="E27" s="29">
        <v>3.8662393258175137E-2</v>
      </c>
      <c r="F27" s="29">
        <v>0</v>
      </c>
      <c r="G27" s="29">
        <v>446.16999999999996</v>
      </c>
      <c r="H27" s="29">
        <v>-446.16999999999996</v>
      </c>
      <c r="I27" s="29">
        <v>0</v>
      </c>
      <c r="J27" s="29">
        <v>0</v>
      </c>
      <c r="K27" s="29">
        <v>446.16999999999996</v>
      </c>
      <c r="L27" s="29">
        <v>-446.16999999999996</v>
      </c>
      <c r="M27" s="29">
        <v>0</v>
      </c>
      <c r="N27" s="29">
        <v>0</v>
      </c>
      <c r="O27" s="29">
        <v>446.16999999999996</v>
      </c>
      <c r="P27" s="29">
        <v>-446.16999999999996</v>
      </c>
      <c r="Q27" s="29">
        <v>0</v>
      </c>
      <c r="R27" s="29">
        <v>0</v>
      </c>
      <c r="S27" s="29">
        <v>446.16999999999996</v>
      </c>
      <c r="T27" s="29">
        <v>-446.16999999999996</v>
      </c>
      <c r="U27" s="29">
        <v>0</v>
      </c>
      <c r="V27" s="29">
        <v>0</v>
      </c>
      <c r="W27" s="29">
        <v>446.16999999999996</v>
      </c>
      <c r="X27" s="29">
        <v>-446.16999999999996</v>
      </c>
      <c r="Y27" s="29">
        <v>0</v>
      </c>
      <c r="Z27" s="29">
        <v>0</v>
      </c>
      <c r="AA27" s="29">
        <v>446.16999999999996</v>
      </c>
      <c r="AB27" s="29">
        <v>-446.16999999999996</v>
      </c>
      <c r="AC27" s="29">
        <v>0</v>
      </c>
      <c r="AD27" s="20">
        <v>0</v>
      </c>
      <c r="AE27" s="21">
        <v>446.16999999999996</v>
      </c>
      <c r="AF27" s="21">
        <v>-446.16999999999996</v>
      </c>
      <c r="AG27" s="22">
        <v>0</v>
      </c>
      <c r="AH27" s="23">
        <v>17.25</v>
      </c>
      <c r="AI27" s="21">
        <v>3569.36</v>
      </c>
      <c r="AJ27" s="22">
        <v>-3552.11</v>
      </c>
      <c r="AK27" s="36">
        <v>5354</v>
      </c>
      <c r="AL27" s="44">
        <v>5354</v>
      </c>
      <c r="AM27" s="55">
        <v>5354</v>
      </c>
      <c r="AN27" s="25"/>
      <c r="AO27" s="37" t="s">
        <v>49</v>
      </c>
      <c r="AP27" s="37"/>
      <c r="AQ27" s="37"/>
    </row>
    <row r="28" spans="1:43" s="38" customFormat="1" ht="60" x14ac:dyDescent="0.25">
      <c r="A28" s="28" t="s">
        <v>34</v>
      </c>
      <c r="B28" s="29">
        <v>0</v>
      </c>
      <c r="C28" s="29">
        <v>1281.6600000000001</v>
      </c>
      <c r="D28" s="29">
        <v>-1281.6600000000001</v>
      </c>
      <c r="E28" s="29">
        <v>0</v>
      </c>
      <c r="F28" s="29">
        <v>0</v>
      </c>
      <c r="G28" s="29">
        <v>1281.6600000000001</v>
      </c>
      <c r="H28" s="29">
        <v>-1281.6600000000001</v>
      </c>
      <c r="I28" s="29">
        <v>0</v>
      </c>
      <c r="J28" s="29">
        <v>0</v>
      </c>
      <c r="K28" s="29">
        <v>1281.6600000000001</v>
      </c>
      <c r="L28" s="29">
        <v>-1281.6600000000001</v>
      </c>
      <c r="M28" s="29">
        <v>0</v>
      </c>
      <c r="N28" s="29">
        <v>0</v>
      </c>
      <c r="O28" s="29">
        <v>1281.6600000000001</v>
      </c>
      <c r="P28" s="29">
        <v>-1281.6600000000001</v>
      </c>
      <c r="Q28" s="29">
        <v>0</v>
      </c>
      <c r="R28" s="29">
        <v>0</v>
      </c>
      <c r="S28" s="29">
        <v>1281.6600000000001</v>
      </c>
      <c r="T28" s="29">
        <v>-1281.6600000000001</v>
      </c>
      <c r="U28" s="29">
        <v>0</v>
      </c>
      <c r="V28" s="29">
        <v>0</v>
      </c>
      <c r="W28" s="29">
        <v>1281.6600000000001</v>
      </c>
      <c r="X28" s="29">
        <v>-1281.6600000000001</v>
      </c>
      <c r="Y28" s="29">
        <v>0</v>
      </c>
      <c r="Z28" s="29">
        <v>0</v>
      </c>
      <c r="AA28" s="29">
        <v>1281.6600000000001</v>
      </c>
      <c r="AB28" s="29">
        <v>-1281.6600000000001</v>
      </c>
      <c r="AC28" s="29">
        <v>0</v>
      </c>
      <c r="AD28" s="20">
        <v>0</v>
      </c>
      <c r="AE28" s="21">
        <v>1281.6600000000001</v>
      </c>
      <c r="AF28" s="21">
        <v>-1281.6600000000001</v>
      </c>
      <c r="AG28" s="22">
        <v>0</v>
      </c>
      <c r="AH28" s="23">
        <v>0</v>
      </c>
      <c r="AI28" s="21">
        <v>10253.280000000001</v>
      </c>
      <c r="AJ28" s="22">
        <v>-10253.280000000001</v>
      </c>
      <c r="AK28" s="36">
        <v>15380</v>
      </c>
      <c r="AL28" s="44">
        <v>15380</v>
      </c>
      <c r="AM28" s="55">
        <v>15380</v>
      </c>
      <c r="AN28" s="25" t="s">
        <v>76</v>
      </c>
      <c r="AO28" s="37" t="s">
        <v>51</v>
      </c>
      <c r="AP28" s="37"/>
      <c r="AQ28" s="37"/>
    </row>
    <row r="29" spans="1:43" s="38" customFormat="1" x14ac:dyDescent="0.25">
      <c r="A29" s="28" t="s">
        <v>35</v>
      </c>
      <c r="B29" s="29">
        <v>0</v>
      </c>
      <c r="C29" s="29">
        <v>4583.34</v>
      </c>
      <c r="D29" s="29">
        <v>-4583.34</v>
      </c>
      <c r="E29" s="29">
        <v>0</v>
      </c>
      <c r="F29" s="29">
        <v>120</v>
      </c>
      <c r="G29" s="29">
        <v>4583.34</v>
      </c>
      <c r="H29" s="29">
        <v>-4463.34</v>
      </c>
      <c r="I29" s="29">
        <v>2.6181780099228946E-2</v>
      </c>
      <c r="J29" s="29">
        <v>2550</v>
      </c>
      <c r="K29" s="29">
        <v>4583.34</v>
      </c>
      <c r="L29" s="29">
        <v>-2033.3400000000001</v>
      </c>
      <c r="M29" s="29">
        <v>0.55636282710861507</v>
      </c>
      <c r="N29" s="29">
        <v>0</v>
      </c>
      <c r="O29" s="29">
        <v>4583.34</v>
      </c>
      <c r="P29" s="29">
        <v>-4583.34</v>
      </c>
      <c r="Q29" s="29">
        <v>0</v>
      </c>
      <c r="R29" s="29">
        <v>190.67000000000002</v>
      </c>
      <c r="S29" s="29">
        <v>4583.34</v>
      </c>
      <c r="T29" s="29">
        <v>-4392.67</v>
      </c>
      <c r="U29" s="29">
        <v>4.1600666762666529E-2</v>
      </c>
      <c r="V29" s="29">
        <v>3750</v>
      </c>
      <c r="W29" s="29">
        <v>4583.34</v>
      </c>
      <c r="X29" s="29">
        <v>-833.34000000000015</v>
      </c>
      <c r="Y29" s="29">
        <v>0.81818062810090453</v>
      </c>
      <c r="Z29" s="29">
        <v>0</v>
      </c>
      <c r="AA29" s="29">
        <v>4583.34</v>
      </c>
      <c r="AB29" s="29">
        <v>-4583.34</v>
      </c>
      <c r="AC29" s="29">
        <v>0</v>
      </c>
      <c r="AD29" s="20">
        <v>3750</v>
      </c>
      <c r="AE29" s="21">
        <v>4583.34</v>
      </c>
      <c r="AF29" s="21">
        <v>-833.34000000000015</v>
      </c>
      <c r="AG29" s="22">
        <v>0.81818062810090453</v>
      </c>
      <c r="AH29" s="23">
        <v>10360.67</v>
      </c>
      <c r="AI29" s="21">
        <v>36666.720000000001</v>
      </c>
      <c r="AJ29" s="22">
        <v>-26306.050000000003</v>
      </c>
      <c r="AK29" s="36">
        <v>55000</v>
      </c>
      <c r="AL29" s="44">
        <v>75000</v>
      </c>
      <c r="AM29" s="55">
        <v>75000</v>
      </c>
      <c r="AN29" s="25"/>
      <c r="AO29" s="37" t="s">
        <v>51</v>
      </c>
      <c r="AP29" s="56"/>
      <c r="AQ29" s="37"/>
    </row>
    <row r="30" spans="1:43" s="38" customFormat="1" ht="45" x14ac:dyDescent="0.25">
      <c r="A30" s="28" t="s">
        <v>36</v>
      </c>
      <c r="B30" s="29">
        <v>5.9399999999999995</v>
      </c>
      <c r="C30" s="29">
        <v>141.66</v>
      </c>
      <c r="D30" s="29">
        <v>-135.72</v>
      </c>
      <c r="E30" s="29">
        <v>4.1931385006353239E-2</v>
      </c>
      <c r="F30" s="29">
        <v>5.75</v>
      </c>
      <c r="G30" s="29">
        <v>141.66</v>
      </c>
      <c r="H30" s="29">
        <v>-135.91</v>
      </c>
      <c r="I30" s="29">
        <v>4.0590145418607934E-2</v>
      </c>
      <c r="J30" s="29">
        <v>5.74</v>
      </c>
      <c r="K30" s="29">
        <v>141.66</v>
      </c>
      <c r="L30" s="29">
        <v>-135.91999999999999</v>
      </c>
      <c r="M30" s="29">
        <v>4.0519553861358186E-2</v>
      </c>
      <c r="N30" s="29">
        <v>10</v>
      </c>
      <c r="O30" s="29">
        <v>141.66</v>
      </c>
      <c r="P30" s="29">
        <v>-131.66</v>
      </c>
      <c r="Q30" s="29">
        <v>7.0591557249752926E-2</v>
      </c>
      <c r="R30" s="29">
        <v>176.59</v>
      </c>
      <c r="S30" s="29">
        <v>141.66</v>
      </c>
      <c r="T30" s="29">
        <v>34.930000000000007</v>
      </c>
      <c r="U30" s="29">
        <v>1.246576309473387</v>
      </c>
      <c r="V30" s="29">
        <v>35.950000000000003</v>
      </c>
      <c r="W30" s="29">
        <v>141.66</v>
      </c>
      <c r="X30" s="29">
        <v>-105.71</v>
      </c>
      <c r="Y30" s="29">
        <v>0.25377664831286179</v>
      </c>
      <c r="Z30" s="29">
        <v>5.74</v>
      </c>
      <c r="AA30" s="29">
        <v>141.66</v>
      </c>
      <c r="AB30" s="29">
        <v>-135.91999999999999</v>
      </c>
      <c r="AC30" s="29">
        <v>4.0519553861358186E-2</v>
      </c>
      <c r="AD30" s="20">
        <v>15.75</v>
      </c>
      <c r="AE30" s="21">
        <v>141.66</v>
      </c>
      <c r="AF30" s="21">
        <v>-125.91</v>
      </c>
      <c r="AG30" s="22">
        <v>0.11118170266836086</v>
      </c>
      <c r="AH30" s="23">
        <v>261.46000000000004</v>
      </c>
      <c r="AI30" s="21">
        <v>1133.28</v>
      </c>
      <c r="AJ30" s="22">
        <v>-871.81999999999994</v>
      </c>
      <c r="AK30" s="36">
        <v>1700</v>
      </c>
      <c r="AL30" s="44">
        <v>1000</v>
      </c>
      <c r="AM30" s="55">
        <v>1000</v>
      </c>
      <c r="AN30" s="25" t="s">
        <v>69</v>
      </c>
      <c r="AO30" s="37" t="s">
        <v>51</v>
      </c>
      <c r="AP30" s="37"/>
      <c r="AQ30" s="37"/>
    </row>
    <row r="31" spans="1:43" s="38" customFormat="1" x14ac:dyDescent="0.25">
      <c r="A31" s="18" t="s">
        <v>37</v>
      </c>
      <c r="B31" s="19">
        <v>14122.08</v>
      </c>
      <c r="C31" s="19">
        <v>29186.600000000002</v>
      </c>
      <c r="D31" s="19">
        <v>-15064.520000000002</v>
      </c>
      <c r="E31" s="19">
        <v>0.4838549197234347</v>
      </c>
      <c r="F31" s="19">
        <v>18344.3</v>
      </c>
      <c r="G31" s="19">
        <v>29186.600000000002</v>
      </c>
      <c r="H31" s="19">
        <v>-10842.300000000003</v>
      </c>
      <c r="I31" s="19">
        <v>0.62851788149356203</v>
      </c>
      <c r="J31" s="19">
        <v>25645.170000000006</v>
      </c>
      <c r="K31" s="19">
        <v>29186.600000000002</v>
      </c>
      <c r="L31" s="19">
        <v>-3541.4299999999967</v>
      </c>
      <c r="M31" s="19">
        <v>0.87866246839302975</v>
      </c>
      <c r="N31" s="19">
        <v>26837.660000000007</v>
      </c>
      <c r="O31" s="19">
        <v>29186.600000000002</v>
      </c>
      <c r="P31" s="19">
        <v>-2348.9399999999951</v>
      </c>
      <c r="Q31" s="19">
        <v>0.91951991667409039</v>
      </c>
      <c r="R31" s="19">
        <v>19213.48</v>
      </c>
      <c r="S31" s="19">
        <v>29186.600000000002</v>
      </c>
      <c r="T31" s="19">
        <v>-9973.1200000000026</v>
      </c>
      <c r="U31" s="19">
        <v>0.65829798606209688</v>
      </c>
      <c r="V31" s="19">
        <v>27846.550000000003</v>
      </c>
      <c r="W31" s="19">
        <v>29186.600000000002</v>
      </c>
      <c r="X31" s="19">
        <v>-1340.0499999999993</v>
      </c>
      <c r="Y31" s="19">
        <v>0.9540868069593581</v>
      </c>
      <c r="Z31" s="19">
        <v>16103.130000000001</v>
      </c>
      <c r="AA31" s="19">
        <v>29186.600000000002</v>
      </c>
      <c r="AB31" s="19">
        <v>-13083.470000000001</v>
      </c>
      <c r="AC31" s="19">
        <v>0.55173024607182752</v>
      </c>
      <c r="AD31" s="20">
        <f>SUM(AD9:AD30)</f>
        <v>24335.08</v>
      </c>
      <c r="AE31" s="23">
        <f t="shared" ref="AE31:AI31" si="0">SUM(AE9:AE30)</f>
        <v>29186.600000000002</v>
      </c>
      <c r="AF31" s="23">
        <f t="shared" si="0"/>
        <v>-4851.5199999999986</v>
      </c>
      <c r="AG31" s="23">
        <f t="shared" si="0"/>
        <v>13.835651486723291</v>
      </c>
      <c r="AH31" s="23">
        <f t="shared" si="0"/>
        <v>172447.45</v>
      </c>
      <c r="AI31" s="23">
        <f t="shared" si="0"/>
        <v>233492.79999999996</v>
      </c>
      <c r="AJ31" s="22">
        <v>-61045.350000000006</v>
      </c>
      <c r="AK31" s="39">
        <f>SUM(AK9:AK30)</f>
        <v>350239</v>
      </c>
      <c r="AL31" s="44">
        <f>SUM(AL9:AL30)</f>
        <v>376363.96086399996</v>
      </c>
      <c r="AM31" s="55">
        <f>SUM(AM9:AM30)</f>
        <v>365971.96086399996</v>
      </c>
      <c r="AN31" s="25"/>
      <c r="AO31" s="37"/>
      <c r="AP31" s="37"/>
      <c r="AQ31" s="37"/>
    </row>
    <row r="32" spans="1:43" s="27" customFormat="1" x14ac:dyDescent="0.25">
      <c r="A32" s="18" t="s">
        <v>38</v>
      </c>
      <c r="B32" s="19">
        <v>9.750000000001819</v>
      </c>
      <c r="C32" s="19">
        <v>0</v>
      </c>
      <c r="D32" s="19">
        <v>9.750000000001819</v>
      </c>
      <c r="E32" s="19" t="s">
        <v>41</v>
      </c>
      <c r="F32" s="19">
        <v>-203.41999999999462</v>
      </c>
      <c r="G32" s="19">
        <v>0</v>
      </c>
      <c r="H32" s="19">
        <v>-203.41999999999462</v>
      </c>
      <c r="I32" s="19" t="s">
        <v>41</v>
      </c>
      <c r="J32" s="19">
        <v>8.0099999999911233</v>
      </c>
      <c r="K32" s="19">
        <v>0</v>
      </c>
      <c r="L32" s="19">
        <v>8.0099999999911233</v>
      </c>
      <c r="M32" s="19" t="s">
        <v>41</v>
      </c>
      <c r="N32" s="19">
        <v>4.7799999999915599</v>
      </c>
      <c r="O32" s="19">
        <v>0</v>
      </c>
      <c r="P32" s="19">
        <v>4.7799999999915599</v>
      </c>
      <c r="Q32" s="19" t="s">
        <v>41</v>
      </c>
      <c r="R32" s="19">
        <v>3.1500000000014552</v>
      </c>
      <c r="S32" s="19">
        <v>0</v>
      </c>
      <c r="T32" s="19">
        <v>3.1500000000014552</v>
      </c>
      <c r="U32" s="19" t="s">
        <v>41</v>
      </c>
      <c r="V32" s="19">
        <v>-8545.5400000000045</v>
      </c>
      <c r="W32" s="19">
        <v>0</v>
      </c>
      <c r="X32" s="19">
        <v>-8545.5400000000045</v>
      </c>
      <c r="Y32" s="19" t="s">
        <v>41</v>
      </c>
      <c r="Z32" s="19">
        <v>3.7600000000002183</v>
      </c>
      <c r="AA32" s="19">
        <v>0</v>
      </c>
      <c r="AB32" s="19">
        <v>3.7600000000002183</v>
      </c>
      <c r="AC32" s="19" t="s">
        <v>41</v>
      </c>
      <c r="AD32" s="30">
        <v>-3746.2599999999984</v>
      </c>
      <c r="AE32" s="29">
        <v>0</v>
      </c>
      <c r="AF32" s="29">
        <v>-3746.2599999999984</v>
      </c>
      <c r="AG32" s="31" t="s">
        <v>41</v>
      </c>
      <c r="AH32" s="30">
        <v>-12465.770000000011</v>
      </c>
      <c r="AI32" s="29">
        <v>0</v>
      </c>
      <c r="AJ32" s="31">
        <v>-12465.770000000011</v>
      </c>
      <c r="AK32" s="26"/>
      <c r="AL32" s="51"/>
      <c r="AM32" s="51"/>
      <c r="AN32" s="26"/>
      <c r="AO32" s="26"/>
      <c r="AP32" s="26"/>
      <c r="AQ32" s="26"/>
    </row>
    <row r="33" spans="1:43" s="27" customFormat="1" x14ac:dyDescent="0.25">
      <c r="A33" s="18" t="s">
        <v>39</v>
      </c>
      <c r="B33" s="32">
        <v>9.750000000001819</v>
      </c>
      <c r="C33" s="32">
        <v>0</v>
      </c>
      <c r="D33" s="32">
        <v>9.750000000001819</v>
      </c>
      <c r="E33" s="32" t="s">
        <v>41</v>
      </c>
      <c r="F33" s="32">
        <v>-203.41999999999462</v>
      </c>
      <c r="G33" s="32">
        <v>0</v>
      </c>
      <c r="H33" s="32">
        <v>-203.41999999999462</v>
      </c>
      <c r="I33" s="32" t="s">
        <v>41</v>
      </c>
      <c r="J33" s="32">
        <v>8.0099999999911233</v>
      </c>
      <c r="K33" s="32">
        <v>0</v>
      </c>
      <c r="L33" s="32">
        <v>8.0099999999911233</v>
      </c>
      <c r="M33" s="32" t="s">
        <v>41</v>
      </c>
      <c r="N33" s="32">
        <v>4.7799999999915599</v>
      </c>
      <c r="O33" s="32">
        <v>0</v>
      </c>
      <c r="P33" s="32">
        <v>4.7799999999915599</v>
      </c>
      <c r="Q33" s="32" t="s">
        <v>41</v>
      </c>
      <c r="R33" s="32">
        <v>3.1500000000014552</v>
      </c>
      <c r="S33" s="32">
        <v>0</v>
      </c>
      <c r="T33" s="32">
        <v>3.1500000000014552</v>
      </c>
      <c r="U33" s="32" t="s">
        <v>41</v>
      </c>
      <c r="V33" s="32">
        <v>-8545.5400000000045</v>
      </c>
      <c r="W33" s="32">
        <v>0</v>
      </c>
      <c r="X33" s="32">
        <v>-8545.5400000000045</v>
      </c>
      <c r="Y33" s="32" t="s">
        <v>41</v>
      </c>
      <c r="Z33" s="32">
        <v>3.7600000000002183</v>
      </c>
      <c r="AA33" s="32">
        <v>0</v>
      </c>
      <c r="AB33" s="32">
        <v>3.7600000000002183</v>
      </c>
      <c r="AC33" s="32" t="s">
        <v>41</v>
      </c>
      <c r="AD33" s="33">
        <v>-3746.2599999999984</v>
      </c>
      <c r="AE33" s="34">
        <v>0</v>
      </c>
      <c r="AF33" s="34">
        <v>-3746.2599999999984</v>
      </c>
      <c r="AG33" s="35" t="s">
        <v>41</v>
      </c>
      <c r="AH33" s="33">
        <v>-12465.770000000011</v>
      </c>
      <c r="AI33" s="34">
        <v>0</v>
      </c>
      <c r="AJ33" s="35">
        <v>-12465.770000000011</v>
      </c>
      <c r="AK33" s="26"/>
      <c r="AL33" s="51"/>
      <c r="AM33" s="51"/>
      <c r="AN33" s="26"/>
      <c r="AO33" s="26"/>
      <c r="AP33" s="26"/>
      <c r="AQ33" s="26"/>
    </row>
    <row r="34" spans="1:43" x14ac:dyDescent="0.25">
      <c r="A34" s="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4"/>
      <c r="AL34" s="53" t="s">
        <v>72</v>
      </c>
      <c r="AM34" s="41"/>
      <c r="AN34" s="14"/>
      <c r="AO34" s="14" t="s">
        <v>53</v>
      </c>
      <c r="AP34" s="14"/>
      <c r="AQ34" s="14"/>
    </row>
    <row r="35" spans="1:43" x14ac:dyDescent="0.25">
      <c r="AL35" s="41">
        <f>AL9</f>
        <v>148830.65599999999</v>
      </c>
      <c r="AM35" s="41"/>
      <c r="AO35" t="s">
        <v>46</v>
      </c>
    </row>
    <row r="36" spans="1:43" x14ac:dyDescent="0.25">
      <c r="AL36" s="41">
        <f>AL10+AL11+AL12+AL13+AL14+AL15+AL17</f>
        <v>44820.304863999998</v>
      </c>
      <c r="AM36" s="41"/>
      <c r="AO36" t="s">
        <v>47</v>
      </c>
    </row>
    <row r="37" spans="1:43" x14ac:dyDescent="0.25">
      <c r="AL37" s="41">
        <f>AL18+AL19</f>
        <v>19445</v>
      </c>
      <c r="AM37" s="41"/>
      <c r="AO37" s="14" t="s">
        <v>48</v>
      </c>
    </row>
    <row r="38" spans="1:43" x14ac:dyDescent="0.25">
      <c r="AL38" s="41">
        <f>AL27</f>
        <v>5354</v>
      </c>
      <c r="AM38" s="41"/>
      <c r="AO38" s="14" t="s">
        <v>49</v>
      </c>
    </row>
    <row r="39" spans="1:43" x14ac:dyDescent="0.25">
      <c r="AL39" s="41">
        <f>AL22+AL23</f>
        <v>1150</v>
      </c>
      <c r="AM39" s="41"/>
      <c r="AO39" s="14" t="s">
        <v>54</v>
      </c>
    </row>
    <row r="40" spans="1:43" x14ac:dyDescent="0.25">
      <c r="AL40" s="41">
        <f>AL20+AL21+AL24+AL25+AL26+AL28+AL29+AL30+AL16</f>
        <v>156764</v>
      </c>
      <c r="AM40" s="41"/>
      <c r="AO40" s="14" t="s">
        <v>51</v>
      </c>
    </row>
    <row r="41" spans="1:43" x14ac:dyDescent="0.25">
      <c r="AL41" s="42">
        <f>SUM(AL35:AL40)</f>
        <v>376363.96086400002</v>
      </c>
      <c r="AM41" s="43"/>
      <c r="AO41" s="14" t="s">
        <v>8</v>
      </c>
    </row>
    <row r="42" spans="1:43" x14ac:dyDescent="0.25">
      <c r="AL42" s="41">
        <f>AL41-AL31</f>
        <v>0</v>
      </c>
      <c r="AM42" s="41"/>
    </row>
  </sheetData>
  <mergeCells count="9">
    <mergeCell ref="AH5:AJ5"/>
    <mergeCell ref="AD5:AG5"/>
    <mergeCell ref="V5:Y5"/>
    <mergeCell ref="Z5:AC5"/>
    <mergeCell ref="B5:E5"/>
    <mergeCell ref="F5:I5"/>
    <mergeCell ref="J5:M5"/>
    <mergeCell ref="N5:Q5"/>
    <mergeCell ref="R5:U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A7B8-9074-47C8-946E-6DF0C0E9DEC4}">
  <dimension ref="D25"/>
  <sheetViews>
    <sheetView workbookViewId="0">
      <selection activeCell="D25" sqref="D25"/>
    </sheetView>
  </sheetViews>
  <sheetFormatPr defaultRowHeight="15" x14ac:dyDescent="0.25"/>
  <sheetData>
    <row r="25" spans="4:4" x14ac:dyDescent="0.25">
      <c r="D25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vs. Actuals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Tracy Brown</cp:lastModifiedBy>
  <dcterms:created xsi:type="dcterms:W3CDTF">2021-06-22T18:10:14Z</dcterms:created>
  <dcterms:modified xsi:type="dcterms:W3CDTF">2021-09-15T16:20:30Z</dcterms:modified>
</cp:coreProperties>
</file>